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ýberové konania\Smernica BSK o VO 2019\Nová smernica VO z BSK-4.11.2019\VZOR tlačív pre OvZP\Oprava internátu 1NP Bernolákovo\Podklady od víťaza\"/>
    </mc:Choice>
  </mc:AlternateContent>
  <bookViews>
    <workbookView xWindow="0" yWindow="0" windowWidth="21600" windowHeight="9600"/>
  </bookViews>
  <sheets>
    <sheet name="Rekapitulácia stavby" sheetId="1" r:id="rId1"/>
    <sheet name="SO01 - Oprava bunky A10, ..." sheetId="2" r:id="rId2"/>
    <sheet name="SO02 - Oprava bunky A10,A..." sheetId="3" r:id="rId3"/>
    <sheet name="SO03 - Elektroinštalácia ..." sheetId="4" r:id="rId4"/>
    <sheet name="SO04 - Oprava súvisiacich..." sheetId="5" r:id="rId5"/>
  </sheets>
  <definedNames>
    <definedName name="_xlnm._FilterDatabase" localSheetId="1" hidden="1">'SO01 - Oprava bunky A10, ...'!$C$132:$K$269</definedName>
    <definedName name="_xlnm._FilterDatabase" localSheetId="2" hidden="1">'SO02 - Oprava bunky A10,A...'!$C$118:$K$213</definedName>
    <definedName name="_xlnm._FilterDatabase" localSheetId="3" hidden="1">'SO03 - Elektroinštalácia ...'!$C$122:$K$210</definedName>
    <definedName name="_xlnm._FilterDatabase" localSheetId="4" hidden="1">'SO04 - Oprava súvisiacich...'!$C$127:$K$218</definedName>
    <definedName name="_xlnm.Print_Titles" localSheetId="0">'Rekapitulácia stavby'!$92:$92</definedName>
    <definedName name="_xlnm.Print_Titles" localSheetId="1">'SO01 - Oprava bunky A10, ...'!$132:$132</definedName>
    <definedName name="_xlnm.Print_Titles" localSheetId="2">'SO02 - Oprava bunky A10,A...'!$118:$118</definedName>
    <definedName name="_xlnm.Print_Titles" localSheetId="3">'SO03 - Elektroinštalácia ...'!$122:$122</definedName>
    <definedName name="_xlnm.Print_Titles" localSheetId="4">'SO04 - Oprava súvisiacich...'!$127:$127</definedName>
    <definedName name="_xlnm.Print_Area" localSheetId="0">'Rekapitulácia stavby'!$D$4:$AO$76,'Rekapitulácia stavby'!$C$82:$AQ$99</definedName>
    <definedName name="_xlnm.Print_Area" localSheetId="1">'SO01 - Oprava bunky A10, ...'!$C$4:$J$76,'SO01 - Oprava bunky A10, ...'!$C$82:$J$114,'SO01 - Oprava bunky A10, ...'!$C$120:$J$269</definedName>
    <definedName name="_xlnm.Print_Area" localSheetId="2">'SO02 - Oprava bunky A10,A...'!$C$4:$J$75,'SO02 - Oprava bunky A10,A...'!$C$81:$J$100,'SO02 - Oprava bunky A10,A...'!$C$106:$J$213</definedName>
    <definedName name="_xlnm.Print_Area" localSheetId="3">'SO03 - Elektroinštalácia ...'!$C$4:$J$76,'SO03 - Elektroinštalácia ...'!$C$82:$J$104,'SO03 - Elektroinštalácia ...'!$C$110:$J$210</definedName>
    <definedName name="_xlnm.Print_Area" localSheetId="4">'SO04 - Oprava súvisiacich...'!$C$4:$J$76,'SO04 - Oprava súvisiacich...'!$C$82:$J$109,'SO04 - Oprava súvisiacich...'!$C$115:$J$218</definedName>
  </definedNames>
  <calcPr calcId="162913"/>
</workbook>
</file>

<file path=xl/calcChain.xml><?xml version="1.0" encoding="utf-8"?>
<calcChain xmlns="http://schemas.openxmlformats.org/spreadsheetml/2006/main">
  <c r="J37" i="5" l="1"/>
  <c r="J36" i="5"/>
  <c r="AY98" i="1" s="1"/>
  <c r="J35" i="5"/>
  <c r="AX98" i="1" s="1"/>
  <c r="BI218" i="5"/>
  <c r="BH218" i="5"/>
  <c r="BG218" i="5"/>
  <c r="BE218" i="5"/>
  <c r="T218" i="5"/>
  <c r="T217" i="5" s="1"/>
  <c r="R218" i="5"/>
  <c r="R217" i="5" s="1"/>
  <c r="P218" i="5"/>
  <c r="P217" i="5" s="1"/>
  <c r="BI216" i="5"/>
  <c r="BH216" i="5"/>
  <c r="BG216" i="5"/>
  <c r="BE216" i="5"/>
  <c r="T216" i="5"/>
  <c r="R216" i="5"/>
  <c r="P216" i="5"/>
  <c r="BI215" i="5"/>
  <c r="BH215" i="5"/>
  <c r="BG215" i="5"/>
  <c r="BE215" i="5"/>
  <c r="T215" i="5"/>
  <c r="R215" i="5"/>
  <c r="P215" i="5"/>
  <c r="BI214" i="5"/>
  <c r="BH214" i="5"/>
  <c r="BG214" i="5"/>
  <c r="BE214" i="5"/>
  <c r="T214" i="5"/>
  <c r="R214" i="5"/>
  <c r="P214" i="5"/>
  <c r="BI213" i="5"/>
  <c r="BH213" i="5"/>
  <c r="BG213" i="5"/>
  <c r="BE213" i="5"/>
  <c r="T213" i="5"/>
  <c r="R213" i="5"/>
  <c r="P213" i="5"/>
  <c r="BI212" i="5"/>
  <c r="BH212" i="5"/>
  <c r="BG212" i="5"/>
  <c r="BE212" i="5"/>
  <c r="T212" i="5"/>
  <c r="R212" i="5"/>
  <c r="P212" i="5"/>
  <c r="BI211" i="5"/>
  <c r="BH211" i="5"/>
  <c r="BG211" i="5"/>
  <c r="BE211" i="5"/>
  <c r="T211" i="5"/>
  <c r="R211" i="5"/>
  <c r="P211" i="5"/>
  <c r="BI210" i="5"/>
  <c r="BH210" i="5"/>
  <c r="BG210" i="5"/>
  <c r="BE210" i="5"/>
  <c r="T210" i="5"/>
  <c r="R210" i="5"/>
  <c r="P210" i="5"/>
  <c r="BI209" i="5"/>
  <c r="BH209" i="5"/>
  <c r="BG209" i="5"/>
  <c r="BE209" i="5"/>
  <c r="T209" i="5"/>
  <c r="R209" i="5"/>
  <c r="P209" i="5"/>
  <c r="BI207" i="5"/>
  <c r="BH207" i="5"/>
  <c r="BG207" i="5"/>
  <c r="BE207" i="5"/>
  <c r="T207" i="5"/>
  <c r="R207" i="5"/>
  <c r="P207" i="5"/>
  <c r="BI206" i="5"/>
  <c r="BH206" i="5"/>
  <c r="BG206" i="5"/>
  <c r="BE206" i="5"/>
  <c r="T206" i="5"/>
  <c r="R206" i="5"/>
  <c r="P206" i="5"/>
  <c r="BI205" i="5"/>
  <c r="BH205" i="5"/>
  <c r="BG205" i="5"/>
  <c r="BE205" i="5"/>
  <c r="T205" i="5"/>
  <c r="R205" i="5"/>
  <c r="P205" i="5"/>
  <c r="BI204" i="5"/>
  <c r="BH204" i="5"/>
  <c r="BG204" i="5"/>
  <c r="BE204" i="5"/>
  <c r="T204" i="5"/>
  <c r="R204" i="5"/>
  <c r="P204" i="5"/>
  <c r="BI203" i="5"/>
  <c r="BH203" i="5"/>
  <c r="BG203" i="5"/>
  <c r="BE203" i="5"/>
  <c r="T203" i="5"/>
  <c r="R203" i="5"/>
  <c r="P203" i="5"/>
  <c r="BI202" i="5"/>
  <c r="BH202" i="5"/>
  <c r="BG202" i="5"/>
  <c r="BE202" i="5"/>
  <c r="T202" i="5"/>
  <c r="R202" i="5"/>
  <c r="P202" i="5"/>
  <c r="BI201" i="5"/>
  <c r="BH201" i="5"/>
  <c r="BG201" i="5"/>
  <c r="BE201" i="5"/>
  <c r="T201" i="5"/>
  <c r="R201" i="5"/>
  <c r="P201" i="5"/>
  <c r="BI200" i="5"/>
  <c r="BH200" i="5"/>
  <c r="BG200" i="5"/>
  <c r="BE200" i="5"/>
  <c r="T200" i="5"/>
  <c r="R200" i="5"/>
  <c r="P200" i="5"/>
  <c r="BI199" i="5"/>
  <c r="BH199" i="5"/>
  <c r="BG199" i="5"/>
  <c r="BE199" i="5"/>
  <c r="T199" i="5"/>
  <c r="R199" i="5"/>
  <c r="P199" i="5"/>
  <c r="BI198" i="5"/>
  <c r="BH198" i="5"/>
  <c r="BG198" i="5"/>
  <c r="BE198" i="5"/>
  <c r="T198" i="5"/>
  <c r="R198" i="5"/>
  <c r="P198" i="5"/>
  <c r="BI197" i="5"/>
  <c r="BH197" i="5"/>
  <c r="BG197" i="5"/>
  <c r="BE197" i="5"/>
  <c r="T197" i="5"/>
  <c r="R197" i="5"/>
  <c r="P197" i="5"/>
  <c r="BI196" i="5"/>
  <c r="BH196" i="5"/>
  <c r="BG196" i="5"/>
  <c r="BE196" i="5"/>
  <c r="T196" i="5"/>
  <c r="R196" i="5"/>
  <c r="P196" i="5"/>
  <c r="BI194" i="5"/>
  <c r="BH194" i="5"/>
  <c r="BG194" i="5"/>
  <c r="BE194" i="5"/>
  <c r="T194" i="5"/>
  <c r="R194" i="5"/>
  <c r="P194" i="5"/>
  <c r="BI193" i="5"/>
  <c r="BH193" i="5"/>
  <c r="BG193" i="5"/>
  <c r="BE193" i="5"/>
  <c r="T193" i="5"/>
  <c r="R193" i="5"/>
  <c r="P193" i="5"/>
  <c r="BI192" i="5"/>
  <c r="BH192" i="5"/>
  <c r="BG192" i="5"/>
  <c r="BE192" i="5"/>
  <c r="T192" i="5"/>
  <c r="R192" i="5"/>
  <c r="P192" i="5"/>
  <c r="BI191" i="5"/>
  <c r="BH191" i="5"/>
  <c r="BG191" i="5"/>
  <c r="BE191" i="5"/>
  <c r="T191" i="5"/>
  <c r="R191" i="5"/>
  <c r="P191" i="5"/>
  <c r="BI190" i="5"/>
  <c r="BH190" i="5"/>
  <c r="BG190" i="5"/>
  <c r="BE190" i="5"/>
  <c r="T190" i="5"/>
  <c r="R190" i="5"/>
  <c r="P190" i="5"/>
  <c r="BI189" i="5"/>
  <c r="BH189" i="5"/>
  <c r="BG189" i="5"/>
  <c r="BE189" i="5"/>
  <c r="T189" i="5"/>
  <c r="R189" i="5"/>
  <c r="P189" i="5"/>
  <c r="BI188" i="5"/>
  <c r="BH188" i="5"/>
  <c r="BG188" i="5"/>
  <c r="BE188" i="5"/>
  <c r="T188" i="5"/>
  <c r="R188" i="5"/>
  <c r="P188" i="5"/>
  <c r="BI187" i="5"/>
  <c r="BH187" i="5"/>
  <c r="BG187" i="5"/>
  <c r="BE187" i="5"/>
  <c r="T187" i="5"/>
  <c r="R187" i="5"/>
  <c r="P187" i="5"/>
  <c r="BI185" i="5"/>
  <c r="BH185" i="5"/>
  <c r="BG185" i="5"/>
  <c r="BE185" i="5"/>
  <c r="T185" i="5"/>
  <c r="R185" i="5"/>
  <c r="P185" i="5"/>
  <c r="BI184" i="5"/>
  <c r="BH184" i="5"/>
  <c r="BG184" i="5"/>
  <c r="BE184" i="5"/>
  <c r="T184" i="5"/>
  <c r="R184" i="5"/>
  <c r="P184" i="5"/>
  <c r="BI183" i="5"/>
  <c r="BH183" i="5"/>
  <c r="BG183" i="5"/>
  <c r="BE183" i="5"/>
  <c r="T183" i="5"/>
  <c r="R183" i="5"/>
  <c r="P183" i="5"/>
  <c r="BI182" i="5"/>
  <c r="BH182" i="5"/>
  <c r="BG182" i="5"/>
  <c r="BE182" i="5"/>
  <c r="T182" i="5"/>
  <c r="R182" i="5"/>
  <c r="P182" i="5"/>
  <c r="BI181" i="5"/>
  <c r="BH181" i="5"/>
  <c r="BG181" i="5"/>
  <c r="BE181" i="5"/>
  <c r="T181" i="5"/>
  <c r="R181" i="5"/>
  <c r="P181" i="5"/>
  <c r="BI180" i="5"/>
  <c r="BH180" i="5"/>
  <c r="BG180" i="5"/>
  <c r="BE180" i="5"/>
  <c r="T180" i="5"/>
  <c r="R180" i="5"/>
  <c r="P180" i="5"/>
  <c r="BI179" i="5"/>
  <c r="BH179" i="5"/>
  <c r="BG179" i="5"/>
  <c r="BE179" i="5"/>
  <c r="T179" i="5"/>
  <c r="R179" i="5"/>
  <c r="P179" i="5"/>
  <c r="BI178" i="5"/>
  <c r="BH178" i="5"/>
  <c r="BG178" i="5"/>
  <c r="BE178" i="5"/>
  <c r="T178" i="5"/>
  <c r="R178" i="5"/>
  <c r="P178" i="5"/>
  <c r="BI177" i="5"/>
  <c r="BH177" i="5"/>
  <c r="BG177" i="5"/>
  <c r="BE177" i="5"/>
  <c r="T177" i="5"/>
  <c r="R177" i="5"/>
  <c r="P177" i="5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4" i="5"/>
  <c r="BH174" i="5"/>
  <c r="BG174" i="5"/>
  <c r="BE174" i="5"/>
  <c r="T174" i="5"/>
  <c r="R174" i="5"/>
  <c r="P174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3" i="5"/>
  <c r="BH163" i="5"/>
  <c r="BG163" i="5"/>
  <c r="BE163" i="5"/>
  <c r="T163" i="5"/>
  <c r="T162" i="5" s="1"/>
  <c r="R163" i="5"/>
  <c r="R162" i="5" s="1"/>
  <c r="P163" i="5"/>
  <c r="P162" i="5" s="1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3" i="5"/>
  <c r="BH153" i="5"/>
  <c r="BG153" i="5"/>
  <c r="BE153" i="5"/>
  <c r="T153" i="5"/>
  <c r="R153" i="5"/>
  <c r="P153" i="5"/>
  <c r="BI152" i="5"/>
  <c r="BH152" i="5"/>
  <c r="BG152" i="5"/>
  <c r="BE152" i="5"/>
  <c r="T152" i="5"/>
  <c r="R152" i="5"/>
  <c r="P152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F122" i="5"/>
  <c r="E120" i="5"/>
  <c r="F89" i="5"/>
  <c r="E87" i="5"/>
  <c r="J24" i="5"/>
  <c r="E24" i="5"/>
  <c r="J125" i="5" s="1"/>
  <c r="J23" i="5"/>
  <c r="J21" i="5"/>
  <c r="E21" i="5"/>
  <c r="J124" i="5" s="1"/>
  <c r="J20" i="5"/>
  <c r="J18" i="5"/>
  <c r="E18" i="5"/>
  <c r="J17" i="5"/>
  <c r="J15" i="5"/>
  <c r="E15" i="5"/>
  <c r="J14" i="5"/>
  <c r="E7" i="5"/>
  <c r="E85" i="5" s="1"/>
  <c r="J37" i="4"/>
  <c r="J36" i="4"/>
  <c r="AY97" i="1" s="1"/>
  <c r="J35" i="4"/>
  <c r="AX97" i="1" s="1"/>
  <c r="BI210" i="4"/>
  <c r="BH210" i="4"/>
  <c r="BG210" i="4"/>
  <c r="BE210" i="4"/>
  <c r="T210" i="4"/>
  <c r="T209" i="4" s="1"/>
  <c r="R210" i="4"/>
  <c r="R209" i="4" s="1"/>
  <c r="P210" i="4"/>
  <c r="P209" i="4" s="1"/>
  <c r="BI208" i="4"/>
  <c r="BH208" i="4"/>
  <c r="BG208" i="4"/>
  <c r="BE208" i="4"/>
  <c r="T208" i="4"/>
  <c r="R208" i="4"/>
  <c r="P208" i="4"/>
  <c r="BI207" i="4"/>
  <c r="BH207" i="4"/>
  <c r="BG207" i="4"/>
  <c r="BE207" i="4"/>
  <c r="T207" i="4"/>
  <c r="R207" i="4"/>
  <c r="P207" i="4"/>
  <c r="BI206" i="4"/>
  <c r="BH206" i="4"/>
  <c r="BG206" i="4"/>
  <c r="BE206" i="4"/>
  <c r="T206" i="4"/>
  <c r="R206" i="4"/>
  <c r="P206" i="4"/>
  <c r="BI205" i="4"/>
  <c r="BH205" i="4"/>
  <c r="BG205" i="4"/>
  <c r="BE205" i="4"/>
  <c r="T205" i="4"/>
  <c r="R205" i="4"/>
  <c r="P205" i="4"/>
  <c r="BI204" i="4"/>
  <c r="BH204" i="4"/>
  <c r="BG204" i="4"/>
  <c r="BE204" i="4"/>
  <c r="T204" i="4"/>
  <c r="R204" i="4"/>
  <c r="P204" i="4"/>
  <c r="BI203" i="4"/>
  <c r="BH203" i="4"/>
  <c r="BG203" i="4"/>
  <c r="BE203" i="4"/>
  <c r="T203" i="4"/>
  <c r="R203" i="4"/>
  <c r="P203" i="4"/>
  <c r="BI202" i="4"/>
  <c r="BH202" i="4"/>
  <c r="BG202" i="4"/>
  <c r="BE202" i="4"/>
  <c r="T202" i="4"/>
  <c r="R202" i="4"/>
  <c r="P202" i="4"/>
  <c r="BI200" i="4"/>
  <c r="BH200" i="4"/>
  <c r="BG200" i="4"/>
  <c r="BE200" i="4"/>
  <c r="T200" i="4"/>
  <c r="R200" i="4"/>
  <c r="P200" i="4"/>
  <c r="BI199" i="4"/>
  <c r="BH199" i="4"/>
  <c r="BG199" i="4"/>
  <c r="BE199" i="4"/>
  <c r="T199" i="4"/>
  <c r="R199" i="4"/>
  <c r="P199" i="4"/>
  <c r="BI198" i="4"/>
  <c r="BH198" i="4"/>
  <c r="BG198" i="4"/>
  <c r="BE198" i="4"/>
  <c r="T198" i="4"/>
  <c r="R198" i="4"/>
  <c r="P198" i="4"/>
  <c r="BI197" i="4"/>
  <c r="BH197" i="4"/>
  <c r="BG197" i="4"/>
  <c r="BE197" i="4"/>
  <c r="T197" i="4"/>
  <c r="R197" i="4"/>
  <c r="P197" i="4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4" i="4"/>
  <c r="BH194" i="4"/>
  <c r="BG194" i="4"/>
  <c r="BE194" i="4"/>
  <c r="T194" i="4"/>
  <c r="R194" i="4"/>
  <c r="P194" i="4"/>
  <c r="BI193" i="4"/>
  <c r="BH193" i="4"/>
  <c r="BG193" i="4"/>
  <c r="BE193" i="4"/>
  <c r="T193" i="4"/>
  <c r="R193" i="4"/>
  <c r="P193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9" i="4"/>
  <c r="BH189" i="4"/>
  <c r="BG189" i="4"/>
  <c r="BE189" i="4"/>
  <c r="T189" i="4"/>
  <c r="R189" i="4"/>
  <c r="P189" i="4"/>
  <c r="BI188" i="4"/>
  <c r="BH188" i="4"/>
  <c r="BG188" i="4"/>
  <c r="BE188" i="4"/>
  <c r="T188" i="4"/>
  <c r="R188" i="4"/>
  <c r="P188" i="4"/>
  <c r="BI187" i="4"/>
  <c r="BH187" i="4"/>
  <c r="BG187" i="4"/>
  <c r="BE187" i="4"/>
  <c r="T187" i="4"/>
  <c r="R187" i="4"/>
  <c r="P187" i="4"/>
  <c r="BI186" i="4"/>
  <c r="BH186" i="4"/>
  <c r="BG186" i="4"/>
  <c r="BE186" i="4"/>
  <c r="T186" i="4"/>
  <c r="R186" i="4"/>
  <c r="P186" i="4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4" i="4"/>
  <c r="BH174" i="4"/>
  <c r="BG174" i="4"/>
  <c r="BE174" i="4"/>
  <c r="T174" i="4"/>
  <c r="R174" i="4"/>
  <c r="P174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0" i="4"/>
  <c r="BH170" i="4"/>
  <c r="BG170" i="4"/>
  <c r="BE170" i="4"/>
  <c r="T170" i="4"/>
  <c r="R170" i="4"/>
  <c r="P170" i="4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5" i="4"/>
  <c r="BH165" i="4"/>
  <c r="BG165" i="4"/>
  <c r="BE165" i="4"/>
  <c r="T165" i="4"/>
  <c r="R165" i="4"/>
  <c r="P165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BI132" i="4"/>
  <c r="BH132" i="4"/>
  <c r="BG132" i="4"/>
  <c r="BE132" i="4"/>
  <c r="T132" i="4"/>
  <c r="R132" i="4"/>
  <c r="P132" i="4"/>
  <c r="BI131" i="4"/>
  <c r="BH131" i="4"/>
  <c r="BG131" i="4"/>
  <c r="BE131" i="4"/>
  <c r="T131" i="4"/>
  <c r="R131" i="4"/>
  <c r="P131" i="4"/>
  <c r="BI130" i="4"/>
  <c r="BH130" i="4"/>
  <c r="BG130" i="4"/>
  <c r="BE130" i="4"/>
  <c r="T130" i="4"/>
  <c r="R130" i="4"/>
  <c r="P130" i="4"/>
  <c r="BI129" i="4"/>
  <c r="BH129" i="4"/>
  <c r="BG129" i="4"/>
  <c r="BE129" i="4"/>
  <c r="T129" i="4"/>
  <c r="R129" i="4"/>
  <c r="P129" i="4"/>
  <c r="BI128" i="4"/>
  <c r="BH128" i="4"/>
  <c r="BG128" i="4"/>
  <c r="BE128" i="4"/>
  <c r="T128" i="4"/>
  <c r="R128" i="4"/>
  <c r="P128" i="4"/>
  <c r="BI127" i="4"/>
  <c r="BH127" i="4"/>
  <c r="BG127" i="4"/>
  <c r="BE127" i="4"/>
  <c r="T127" i="4"/>
  <c r="R127" i="4"/>
  <c r="P127" i="4"/>
  <c r="BI126" i="4"/>
  <c r="BH126" i="4"/>
  <c r="BG126" i="4"/>
  <c r="BE126" i="4"/>
  <c r="T126" i="4"/>
  <c r="R126" i="4"/>
  <c r="P126" i="4"/>
  <c r="F117" i="4"/>
  <c r="E115" i="4"/>
  <c r="F89" i="4"/>
  <c r="E87" i="4"/>
  <c r="J24" i="4"/>
  <c r="E24" i="4"/>
  <c r="J120" i="4" s="1"/>
  <c r="J23" i="4"/>
  <c r="J21" i="4"/>
  <c r="E21" i="4"/>
  <c r="J91" i="4" s="1"/>
  <c r="J20" i="4"/>
  <c r="J18" i="4"/>
  <c r="E18" i="4"/>
  <c r="J17" i="4"/>
  <c r="J15" i="4"/>
  <c r="E15" i="4"/>
  <c r="J14" i="4"/>
  <c r="J117" i="4"/>
  <c r="E7" i="4"/>
  <c r="E113" i="4" s="1"/>
  <c r="J120" i="3"/>
  <c r="J37" i="3"/>
  <c r="J36" i="3"/>
  <c r="AY96" i="1" s="1"/>
  <c r="J35" i="3"/>
  <c r="AX96" i="1" s="1"/>
  <c r="BI213" i="3"/>
  <c r="BH213" i="3"/>
  <c r="BG213" i="3"/>
  <c r="BE213" i="3"/>
  <c r="T213" i="3"/>
  <c r="R213" i="3"/>
  <c r="P213" i="3"/>
  <c r="BI212" i="3"/>
  <c r="BH212" i="3"/>
  <c r="BG212" i="3"/>
  <c r="BE212" i="3"/>
  <c r="T212" i="3"/>
  <c r="R212" i="3"/>
  <c r="P212" i="3"/>
  <c r="BI211" i="3"/>
  <c r="BH211" i="3"/>
  <c r="BG211" i="3"/>
  <c r="BE211" i="3"/>
  <c r="T211" i="3"/>
  <c r="R211" i="3"/>
  <c r="P211" i="3"/>
  <c r="BI210" i="3"/>
  <c r="BH210" i="3"/>
  <c r="BG210" i="3"/>
  <c r="BE210" i="3"/>
  <c r="T210" i="3"/>
  <c r="R210" i="3"/>
  <c r="P210" i="3"/>
  <c r="BI209" i="3"/>
  <c r="BH209" i="3"/>
  <c r="BG209" i="3"/>
  <c r="BE209" i="3"/>
  <c r="T209" i="3"/>
  <c r="R209" i="3"/>
  <c r="P209" i="3"/>
  <c r="BI208" i="3"/>
  <c r="BH208" i="3"/>
  <c r="BG208" i="3"/>
  <c r="BE208" i="3"/>
  <c r="T208" i="3"/>
  <c r="R208" i="3"/>
  <c r="P208" i="3"/>
  <c r="BI207" i="3"/>
  <c r="BH207" i="3"/>
  <c r="BG207" i="3"/>
  <c r="BE207" i="3"/>
  <c r="T207" i="3"/>
  <c r="R207" i="3"/>
  <c r="P207" i="3"/>
  <c r="BI206" i="3"/>
  <c r="BH206" i="3"/>
  <c r="BG206" i="3"/>
  <c r="BE206" i="3"/>
  <c r="T206" i="3"/>
  <c r="R206" i="3"/>
  <c r="P206" i="3"/>
  <c r="BI205" i="3"/>
  <c r="BH205" i="3"/>
  <c r="BG205" i="3"/>
  <c r="BE205" i="3"/>
  <c r="T205" i="3"/>
  <c r="R205" i="3"/>
  <c r="P205" i="3"/>
  <c r="BI204" i="3"/>
  <c r="BH204" i="3"/>
  <c r="BG204" i="3"/>
  <c r="BE204" i="3"/>
  <c r="T204" i="3"/>
  <c r="R204" i="3"/>
  <c r="P204" i="3"/>
  <c r="BI203" i="3"/>
  <c r="BH203" i="3"/>
  <c r="BG203" i="3"/>
  <c r="BE203" i="3"/>
  <c r="T203" i="3"/>
  <c r="R203" i="3"/>
  <c r="P203" i="3"/>
  <c r="BI202" i="3"/>
  <c r="BH202" i="3"/>
  <c r="BG202" i="3"/>
  <c r="BE202" i="3"/>
  <c r="T202" i="3"/>
  <c r="R202" i="3"/>
  <c r="P202" i="3"/>
  <c r="BI201" i="3"/>
  <c r="BH201" i="3"/>
  <c r="BG201" i="3"/>
  <c r="BE201" i="3"/>
  <c r="T201" i="3"/>
  <c r="R201" i="3"/>
  <c r="P201" i="3"/>
  <c r="BI200" i="3"/>
  <c r="BH200" i="3"/>
  <c r="BG200" i="3"/>
  <c r="BE200" i="3"/>
  <c r="T200" i="3"/>
  <c r="R200" i="3"/>
  <c r="P200" i="3"/>
  <c r="BI199" i="3"/>
  <c r="BH199" i="3"/>
  <c r="BG199" i="3"/>
  <c r="BE199" i="3"/>
  <c r="T199" i="3"/>
  <c r="R199" i="3"/>
  <c r="P199" i="3"/>
  <c r="BI198" i="3"/>
  <c r="BH198" i="3"/>
  <c r="BG198" i="3"/>
  <c r="BE198" i="3"/>
  <c r="T198" i="3"/>
  <c r="R198" i="3"/>
  <c r="P198" i="3"/>
  <c r="BI197" i="3"/>
  <c r="BH197" i="3"/>
  <c r="BG197" i="3"/>
  <c r="BE197" i="3"/>
  <c r="T197" i="3"/>
  <c r="R197" i="3"/>
  <c r="P197" i="3"/>
  <c r="BI196" i="3"/>
  <c r="BH196" i="3"/>
  <c r="BG196" i="3"/>
  <c r="BE196" i="3"/>
  <c r="T196" i="3"/>
  <c r="R196" i="3"/>
  <c r="P196" i="3"/>
  <c r="BI195" i="3"/>
  <c r="BH195" i="3"/>
  <c r="BG195" i="3"/>
  <c r="BE195" i="3"/>
  <c r="T195" i="3"/>
  <c r="R195" i="3"/>
  <c r="P195" i="3"/>
  <c r="BI194" i="3"/>
  <c r="BH194" i="3"/>
  <c r="BG194" i="3"/>
  <c r="BE194" i="3"/>
  <c r="T194" i="3"/>
  <c r="R194" i="3"/>
  <c r="P194" i="3"/>
  <c r="BI193" i="3"/>
  <c r="BH193" i="3"/>
  <c r="BG193" i="3"/>
  <c r="BE193" i="3"/>
  <c r="T193" i="3"/>
  <c r="R193" i="3"/>
  <c r="P193" i="3"/>
  <c r="BI192" i="3"/>
  <c r="BH192" i="3"/>
  <c r="BG192" i="3"/>
  <c r="BE192" i="3"/>
  <c r="T192" i="3"/>
  <c r="R192" i="3"/>
  <c r="P192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9" i="3"/>
  <c r="BH189" i="3"/>
  <c r="BG189" i="3"/>
  <c r="BE189" i="3"/>
  <c r="T189" i="3"/>
  <c r="R189" i="3"/>
  <c r="P189" i="3"/>
  <c r="BI188" i="3"/>
  <c r="BH188" i="3"/>
  <c r="BG188" i="3"/>
  <c r="BE188" i="3"/>
  <c r="T188" i="3"/>
  <c r="R188" i="3"/>
  <c r="P188" i="3"/>
  <c r="BI187" i="3"/>
  <c r="BH187" i="3"/>
  <c r="BG187" i="3"/>
  <c r="BE187" i="3"/>
  <c r="T187" i="3"/>
  <c r="R187" i="3"/>
  <c r="P187" i="3"/>
  <c r="BI186" i="3"/>
  <c r="BH186" i="3"/>
  <c r="BG186" i="3"/>
  <c r="BE186" i="3"/>
  <c r="T186" i="3"/>
  <c r="R186" i="3"/>
  <c r="P186" i="3"/>
  <c r="BI185" i="3"/>
  <c r="BH185" i="3"/>
  <c r="BG185" i="3"/>
  <c r="BE185" i="3"/>
  <c r="T185" i="3"/>
  <c r="R185" i="3"/>
  <c r="P185" i="3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2" i="3"/>
  <c r="BH182" i="3"/>
  <c r="BG182" i="3"/>
  <c r="BE182" i="3"/>
  <c r="T182" i="3"/>
  <c r="R182" i="3"/>
  <c r="P182" i="3"/>
  <c r="BI181" i="3"/>
  <c r="BH181" i="3"/>
  <c r="BG181" i="3"/>
  <c r="BE181" i="3"/>
  <c r="T181" i="3"/>
  <c r="R181" i="3"/>
  <c r="P181" i="3"/>
  <c r="BI180" i="3"/>
  <c r="BH180" i="3"/>
  <c r="BG180" i="3"/>
  <c r="BE180" i="3"/>
  <c r="T180" i="3"/>
  <c r="R180" i="3"/>
  <c r="P180" i="3"/>
  <c r="BI179" i="3"/>
  <c r="BH179" i="3"/>
  <c r="BG179" i="3"/>
  <c r="BE179" i="3"/>
  <c r="T179" i="3"/>
  <c r="R179" i="3"/>
  <c r="P179" i="3"/>
  <c r="BI178" i="3"/>
  <c r="BH178" i="3"/>
  <c r="BG178" i="3"/>
  <c r="BE178" i="3"/>
  <c r="T178" i="3"/>
  <c r="R178" i="3"/>
  <c r="P178" i="3"/>
  <c r="BI177" i="3"/>
  <c r="BH177" i="3"/>
  <c r="BG177" i="3"/>
  <c r="BE177" i="3"/>
  <c r="T177" i="3"/>
  <c r="R177" i="3"/>
  <c r="P177" i="3"/>
  <c r="BI176" i="3"/>
  <c r="BH176" i="3"/>
  <c r="BG176" i="3"/>
  <c r="BE176" i="3"/>
  <c r="T176" i="3"/>
  <c r="R176" i="3"/>
  <c r="P176" i="3"/>
  <c r="BI175" i="3"/>
  <c r="BH175" i="3"/>
  <c r="BG175" i="3"/>
  <c r="BE175" i="3"/>
  <c r="T175" i="3"/>
  <c r="R175" i="3"/>
  <c r="P175" i="3"/>
  <c r="BI174" i="3"/>
  <c r="BH174" i="3"/>
  <c r="BG174" i="3"/>
  <c r="BE174" i="3"/>
  <c r="T174" i="3"/>
  <c r="R174" i="3"/>
  <c r="P174" i="3"/>
  <c r="BI172" i="3"/>
  <c r="BH172" i="3"/>
  <c r="BG172" i="3"/>
  <c r="BE172" i="3"/>
  <c r="T172" i="3"/>
  <c r="R172" i="3"/>
  <c r="P172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BI124" i="3"/>
  <c r="BH124" i="3"/>
  <c r="BG124" i="3"/>
  <c r="BE124" i="3"/>
  <c r="T124" i="3"/>
  <c r="R124" i="3"/>
  <c r="P124" i="3"/>
  <c r="BI123" i="3"/>
  <c r="BH123" i="3"/>
  <c r="BG123" i="3"/>
  <c r="BE123" i="3"/>
  <c r="T123" i="3"/>
  <c r="R123" i="3"/>
  <c r="P123" i="3"/>
  <c r="BI122" i="3"/>
  <c r="BH122" i="3"/>
  <c r="BG122" i="3"/>
  <c r="BE122" i="3"/>
  <c r="T122" i="3"/>
  <c r="R122" i="3"/>
  <c r="P122" i="3"/>
  <c r="J96" i="3"/>
  <c r="F113" i="3"/>
  <c r="E111" i="3"/>
  <c r="F88" i="3"/>
  <c r="E86" i="3"/>
  <c r="J24" i="3"/>
  <c r="E24" i="3"/>
  <c r="J116" i="3" s="1"/>
  <c r="J23" i="3"/>
  <c r="J21" i="3"/>
  <c r="E21" i="3"/>
  <c r="J115" i="3"/>
  <c r="J20" i="3"/>
  <c r="J18" i="3"/>
  <c r="E18" i="3"/>
  <c r="J17" i="3"/>
  <c r="J15" i="3"/>
  <c r="E15" i="3"/>
  <c r="J14" i="3"/>
  <c r="J113" i="3"/>
  <c r="E7" i="3"/>
  <c r="E109" i="3" s="1"/>
  <c r="J227" i="2"/>
  <c r="J37" i="2"/>
  <c r="J36" i="2"/>
  <c r="AY95" i="1" s="1"/>
  <c r="J35" i="2"/>
  <c r="AX95" i="1" s="1"/>
  <c r="BI269" i="2"/>
  <c r="BH269" i="2"/>
  <c r="BG269" i="2"/>
  <c r="BE269" i="2"/>
  <c r="T269" i="2"/>
  <c r="T268" i="2" s="1"/>
  <c r="R269" i="2"/>
  <c r="R268" i="2" s="1"/>
  <c r="P269" i="2"/>
  <c r="P268" i="2" s="1"/>
  <c r="BI267" i="2"/>
  <c r="BH267" i="2"/>
  <c r="BG267" i="2"/>
  <c r="BE267" i="2"/>
  <c r="T267" i="2"/>
  <c r="R267" i="2"/>
  <c r="P267" i="2"/>
  <c r="BI266" i="2"/>
  <c r="BH266" i="2"/>
  <c r="BG266" i="2"/>
  <c r="BE266" i="2"/>
  <c r="T266" i="2"/>
  <c r="R266" i="2"/>
  <c r="P266" i="2"/>
  <c r="BI265" i="2"/>
  <c r="BH265" i="2"/>
  <c r="BG265" i="2"/>
  <c r="BE265" i="2"/>
  <c r="T265" i="2"/>
  <c r="R265" i="2"/>
  <c r="P265" i="2"/>
  <c r="BI263" i="2"/>
  <c r="BH263" i="2"/>
  <c r="BG263" i="2"/>
  <c r="BE263" i="2"/>
  <c r="T263" i="2"/>
  <c r="R263" i="2"/>
  <c r="P263" i="2"/>
  <c r="BI262" i="2"/>
  <c r="BH262" i="2"/>
  <c r="BG262" i="2"/>
  <c r="BE262" i="2"/>
  <c r="T262" i="2"/>
  <c r="R262" i="2"/>
  <c r="P262" i="2"/>
  <c r="BI261" i="2"/>
  <c r="BH261" i="2"/>
  <c r="BG261" i="2"/>
  <c r="BE261" i="2"/>
  <c r="T261" i="2"/>
  <c r="R261" i="2"/>
  <c r="P261" i="2"/>
  <c r="BI260" i="2"/>
  <c r="BH260" i="2"/>
  <c r="BG260" i="2"/>
  <c r="BE260" i="2"/>
  <c r="T260" i="2"/>
  <c r="R260" i="2"/>
  <c r="P260" i="2"/>
  <c r="BI259" i="2"/>
  <c r="BH259" i="2"/>
  <c r="BG259" i="2"/>
  <c r="BE259" i="2"/>
  <c r="T259" i="2"/>
  <c r="R259" i="2"/>
  <c r="P259" i="2"/>
  <c r="BI258" i="2"/>
  <c r="BH258" i="2"/>
  <c r="BG258" i="2"/>
  <c r="BE258" i="2"/>
  <c r="T258" i="2"/>
  <c r="R258" i="2"/>
  <c r="P258" i="2"/>
  <c r="BI257" i="2"/>
  <c r="BH257" i="2"/>
  <c r="BG257" i="2"/>
  <c r="BE257" i="2"/>
  <c r="T257" i="2"/>
  <c r="R257" i="2"/>
  <c r="P257" i="2"/>
  <c r="BI256" i="2"/>
  <c r="BH256" i="2"/>
  <c r="BG256" i="2"/>
  <c r="BE256" i="2"/>
  <c r="T256" i="2"/>
  <c r="R256" i="2"/>
  <c r="P256" i="2"/>
  <c r="BI254" i="2"/>
  <c r="BH254" i="2"/>
  <c r="BG254" i="2"/>
  <c r="BE254" i="2"/>
  <c r="T254" i="2"/>
  <c r="R254" i="2"/>
  <c r="P254" i="2"/>
  <c r="BI253" i="2"/>
  <c r="BH253" i="2"/>
  <c r="BG253" i="2"/>
  <c r="BE253" i="2"/>
  <c r="T253" i="2"/>
  <c r="R253" i="2"/>
  <c r="P253" i="2"/>
  <c r="BI252" i="2"/>
  <c r="BH252" i="2"/>
  <c r="BG252" i="2"/>
  <c r="BE252" i="2"/>
  <c r="T252" i="2"/>
  <c r="R252" i="2"/>
  <c r="P252" i="2"/>
  <c r="BI251" i="2"/>
  <c r="BH251" i="2"/>
  <c r="BG251" i="2"/>
  <c r="BE251" i="2"/>
  <c r="T251" i="2"/>
  <c r="R251" i="2"/>
  <c r="P251" i="2"/>
  <c r="BI250" i="2"/>
  <c r="BH250" i="2"/>
  <c r="BG250" i="2"/>
  <c r="BE250" i="2"/>
  <c r="T250" i="2"/>
  <c r="R250" i="2"/>
  <c r="P250" i="2"/>
  <c r="BI249" i="2"/>
  <c r="BH249" i="2"/>
  <c r="BG249" i="2"/>
  <c r="BE249" i="2"/>
  <c r="T249" i="2"/>
  <c r="R249" i="2"/>
  <c r="P249" i="2"/>
  <c r="BI247" i="2"/>
  <c r="BH247" i="2"/>
  <c r="BG247" i="2"/>
  <c r="BE247" i="2"/>
  <c r="T247" i="2"/>
  <c r="R247" i="2"/>
  <c r="P247" i="2"/>
  <c r="BI246" i="2"/>
  <c r="BH246" i="2"/>
  <c r="BG246" i="2"/>
  <c r="BE246" i="2"/>
  <c r="T246" i="2"/>
  <c r="R246" i="2"/>
  <c r="P246" i="2"/>
  <c r="BI245" i="2"/>
  <c r="BH245" i="2"/>
  <c r="BG245" i="2"/>
  <c r="BE245" i="2"/>
  <c r="T245" i="2"/>
  <c r="R245" i="2"/>
  <c r="P245" i="2"/>
  <c r="BI244" i="2"/>
  <c r="BH244" i="2"/>
  <c r="BG244" i="2"/>
  <c r="BE244" i="2"/>
  <c r="T244" i="2"/>
  <c r="R244" i="2"/>
  <c r="P244" i="2"/>
  <c r="BI243" i="2"/>
  <c r="BH243" i="2"/>
  <c r="BG243" i="2"/>
  <c r="BE243" i="2"/>
  <c r="T243" i="2"/>
  <c r="R243" i="2"/>
  <c r="P243" i="2"/>
  <c r="BI242" i="2"/>
  <c r="BH242" i="2"/>
  <c r="BG242" i="2"/>
  <c r="BE242" i="2"/>
  <c r="T242" i="2"/>
  <c r="R242" i="2"/>
  <c r="P242" i="2"/>
  <c r="BI241" i="2"/>
  <c r="BH241" i="2"/>
  <c r="BG241" i="2"/>
  <c r="BE241" i="2"/>
  <c r="T241" i="2"/>
  <c r="R241" i="2"/>
  <c r="P241" i="2"/>
  <c r="BI240" i="2"/>
  <c r="BH240" i="2"/>
  <c r="BG240" i="2"/>
  <c r="BE240" i="2"/>
  <c r="T240" i="2"/>
  <c r="R240" i="2"/>
  <c r="P240" i="2"/>
  <c r="BI239" i="2"/>
  <c r="BH239" i="2"/>
  <c r="BG239" i="2"/>
  <c r="BE239" i="2"/>
  <c r="T239" i="2"/>
  <c r="R239" i="2"/>
  <c r="P239" i="2"/>
  <c r="BI238" i="2"/>
  <c r="BH238" i="2"/>
  <c r="BG238" i="2"/>
  <c r="BE238" i="2"/>
  <c r="T238" i="2"/>
  <c r="R238" i="2"/>
  <c r="P238" i="2"/>
  <c r="BI237" i="2"/>
  <c r="BH237" i="2"/>
  <c r="BG237" i="2"/>
  <c r="BE237" i="2"/>
  <c r="T237" i="2"/>
  <c r="R237" i="2"/>
  <c r="P237" i="2"/>
  <c r="BI236" i="2"/>
  <c r="BH236" i="2"/>
  <c r="BG236" i="2"/>
  <c r="BE236" i="2"/>
  <c r="T236" i="2"/>
  <c r="R236" i="2"/>
  <c r="P236" i="2"/>
  <c r="BI235" i="2"/>
  <c r="BH235" i="2"/>
  <c r="BG235" i="2"/>
  <c r="BE235" i="2"/>
  <c r="T235" i="2"/>
  <c r="R235" i="2"/>
  <c r="P235" i="2"/>
  <c r="BI233" i="2"/>
  <c r="BH233" i="2"/>
  <c r="BG233" i="2"/>
  <c r="BE233" i="2"/>
  <c r="T233" i="2"/>
  <c r="R233" i="2"/>
  <c r="P233" i="2"/>
  <c r="BI232" i="2"/>
  <c r="BH232" i="2"/>
  <c r="BG232" i="2"/>
  <c r="BE232" i="2"/>
  <c r="T232" i="2"/>
  <c r="R232" i="2"/>
  <c r="P232" i="2"/>
  <c r="BI231" i="2"/>
  <c r="BH231" i="2"/>
  <c r="BG231" i="2"/>
  <c r="BE231" i="2"/>
  <c r="T231" i="2"/>
  <c r="R231" i="2"/>
  <c r="P231" i="2"/>
  <c r="BI230" i="2"/>
  <c r="BH230" i="2"/>
  <c r="BG230" i="2"/>
  <c r="BE230" i="2"/>
  <c r="T230" i="2"/>
  <c r="R230" i="2"/>
  <c r="P230" i="2"/>
  <c r="BI229" i="2"/>
  <c r="BH229" i="2"/>
  <c r="BG229" i="2"/>
  <c r="BE229" i="2"/>
  <c r="T229" i="2"/>
  <c r="R229" i="2"/>
  <c r="P229" i="2"/>
  <c r="J107" i="2"/>
  <c r="BI226" i="2"/>
  <c r="BH226" i="2"/>
  <c r="BG226" i="2"/>
  <c r="BE226" i="2"/>
  <c r="T226" i="2"/>
  <c r="R226" i="2"/>
  <c r="P226" i="2"/>
  <c r="BI225" i="2"/>
  <c r="BH225" i="2"/>
  <c r="BG225" i="2"/>
  <c r="BE225" i="2"/>
  <c r="T225" i="2"/>
  <c r="R225" i="2"/>
  <c r="P225" i="2"/>
  <c r="BI224" i="2"/>
  <c r="BH224" i="2"/>
  <c r="BG224" i="2"/>
  <c r="BE224" i="2"/>
  <c r="T224" i="2"/>
  <c r="R224" i="2"/>
  <c r="P224" i="2"/>
  <c r="BI223" i="2"/>
  <c r="BH223" i="2"/>
  <c r="BG223" i="2"/>
  <c r="BE223" i="2"/>
  <c r="T223" i="2"/>
  <c r="R223" i="2"/>
  <c r="P223" i="2"/>
  <c r="BI222" i="2"/>
  <c r="BH222" i="2"/>
  <c r="BG222" i="2"/>
  <c r="BE222" i="2"/>
  <c r="T222" i="2"/>
  <c r="R222" i="2"/>
  <c r="P222" i="2"/>
  <c r="BI221" i="2"/>
  <c r="BH221" i="2"/>
  <c r="BG221" i="2"/>
  <c r="BE221" i="2"/>
  <c r="T221" i="2"/>
  <c r="R221" i="2"/>
  <c r="P221" i="2"/>
  <c r="BI220" i="2"/>
  <c r="BH220" i="2"/>
  <c r="BG220" i="2"/>
  <c r="BE220" i="2"/>
  <c r="T220" i="2"/>
  <c r="R220" i="2"/>
  <c r="P220" i="2"/>
  <c r="BI219" i="2"/>
  <c r="BH219" i="2"/>
  <c r="BG219" i="2"/>
  <c r="BE219" i="2"/>
  <c r="T219" i="2"/>
  <c r="R219" i="2"/>
  <c r="P219" i="2"/>
  <c r="BI218" i="2"/>
  <c r="BH218" i="2"/>
  <c r="BG218" i="2"/>
  <c r="BE218" i="2"/>
  <c r="T218" i="2"/>
  <c r="R218" i="2"/>
  <c r="P218" i="2"/>
  <c r="BI217" i="2"/>
  <c r="BH217" i="2"/>
  <c r="BG217" i="2"/>
  <c r="BE217" i="2"/>
  <c r="T217" i="2"/>
  <c r="R217" i="2"/>
  <c r="P217" i="2"/>
  <c r="BI216" i="2"/>
  <c r="BH216" i="2"/>
  <c r="BG216" i="2"/>
  <c r="BE216" i="2"/>
  <c r="T216" i="2"/>
  <c r="R216" i="2"/>
  <c r="P216" i="2"/>
  <c r="BI215" i="2"/>
  <c r="BH215" i="2"/>
  <c r="BG215" i="2"/>
  <c r="BE215" i="2"/>
  <c r="T215" i="2"/>
  <c r="R215" i="2"/>
  <c r="P215" i="2"/>
  <c r="BI214" i="2"/>
  <c r="BH214" i="2"/>
  <c r="BG214" i="2"/>
  <c r="BE214" i="2"/>
  <c r="T214" i="2"/>
  <c r="R214" i="2"/>
  <c r="P214" i="2"/>
  <c r="BI213" i="2"/>
  <c r="BH213" i="2"/>
  <c r="BG213" i="2"/>
  <c r="BE213" i="2"/>
  <c r="T213" i="2"/>
  <c r="R213" i="2"/>
  <c r="P213" i="2"/>
  <c r="BI212" i="2"/>
  <c r="BH212" i="2"/>
  <c r="BG212" i="2"/>
  <c r="BE212" i="2"/>
  <c r="T212" i="2"/>
  <c r="R212" i="2"/>
  <c r="P212" i="2"/>
  <c r="BI211" i="2"/>
  <c r="BH211" i="2"/>
  <c r="BG211" i="2"/>
  <c r="BE211" i="2"/>
  <c r="T211" i="2"/>
  <c r="R211" i="2"/>
  <c r="P211" i="2"/>
  <c r="BI210" i="2"/>
  <c r="BH210" i="2"/>
  <c r="BG210" i="2"/>
  <c r="BE210" i="2"/>
  <c r="T210" i="2"/>
  <c r="R210" i="2"/>
  <c r="P210" i="2"/>
  <c r="BI209" i="2"/>
  <c r="BH209" i="2"/>
  <c r="BG209" i="2"/>
  <c r="BE209" i="2"/>
  <c r="T209" i="2"/>
  <c r="R209" i="2"/>
  <c r="P209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9" i="2"/>
  <c r="BH199" i="2"/>
  <c r="BG199" i="2"/>
  <c r="BE199" i="2"/>
  <c r="T199" i="2"/>
  <c r="R199" i="2"/>
  <c r="P199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F127" i="2"/>
  <c r="E125" i="2"/>
  <c r="F89" i="2"/>
  <c r="E87" i="2"/>
  <c r="J24" i="2"/>
  <c r="E24" i="2"/>
  <c r="J130" i="2" s="1"/>
  <c r="J23" i="2"/>
  <c r="J21" i="2"/>
  <c r="E21" i="2"/>
  <c r="J91" i="2" s="1"/>
  <c r="J20" i="2"/>
  <c r="J18" i="2"/>
  <c r="E18" i="2"/>
  <c r="J17" i="2"/>
  <c r="J15" i="2"/>
  <c r="E15" i="2"/>
  <c r="J14" i="2"/>
  <c r="J127" i="2"/>
  <c r="E7" i="2"/>
  <c r="E85" i="2" s="1"/>
  <c r="AM90" i="1"/>
  <c r="AM89" i="1"/>
  <c r="AM87" i="1"/>
  <c r="L87" i="1"/>
  <c r="L85" i="1"/>
  <c r="L84" i="1"/>
  <c r="BK218" i="5"/>
  <c r="J216" i="5"/>
  <c r="BK215" i="5"/>
  <c r="BK214" i="5"/>
  <c r="J213" i="5"/>
  <c r="BK212" i="5"/>
  <c r="BK211" i="5"/>
  <c r="J211" i="5"/>
  <c r="J210" i="5"/>
  <c r="J209" i="5"/>
  <c r="J207" i="5"/>
  <c r="J206" i="5"/>
  <c r="BK205" i="5"/>
  <c r="BK204" i="5"/>
  <c r="J204" i="5"/>
  <c r="J203" i="5"/>
  <c r="BK202" i="5"/>
  <c r="BK201" i="5"/>
  <c r="BK200" i="5"/>
  <c r="J200" i="5"/>
  <c r="BK199" i="5"/>
  <c r="J198" i="5"/>
  <c r="BK197" i="5"/>
  <c r="J194" i="5"/>
  <c r="BK193" i="5"/>
  <c r="BK192" i="5"/>
  <c r="BK191" i="5"/>
  <c r="BK190" i="5"/>
  <c r="BK189" i="5"/>
  <c r="J188" i="5"/>
  <c r="J187" i="5"/>
  <c r="J185" i="5"/>
  <c r="J184" i="5"/>
  <c r="BK183" i="5"/>
  <c r="J180" i="5"/>
  <c r="J177" i="5"/>
  <c r="J176" i="5"/>
  <c r="J175" i="5"/>
  <c r="BK173" i="5"/>
  <c r="BK171" i="5"/>
  <c r="J170" i="5"/>
  <c r="BK167" i="5"/>
  <c r="BK163" i="5"/>
  <c r="J161" i="5"/>
  <c r="BK160" i="5"/>
  <c r="J159" i="5"/>
  <c r="J158" i="5"/>
  <c r="J157" i="5"/>
  <c r="BK156" i="5"/>
  <c r="BK153" i="5"/>
  <c r="J151" i="5"/>
  <c r="BK150" i="5"/>
  <c r="J147" i="5"/>
  <c r="BK146" i="5"/>
  <c r="BK143" i="5"/>
  <c r="J141" i="5"/>
  <c r="BK140" i="5"/>
  <c r="J139" i="5"/>
  <c r="BK138" i="5"/>
  <c r="J135" i="5"/>
  <c r="J132" i="5"/>
  <c r="J206" i="4"/>
  <c r="BK205" i="4"/>
  <c r="J204" i="4"/>
  <c r="J203" i="4"/>
  <c r="J202" i="4"/>
  <c r="BK200" i="4"/>
  <c r="J198" i="4"/>
  <c r="BK197" i="4"/>
  <c r="J196" i="4"/>
  <c r="J193" i="4"/>
  <c r="J192" i="4"/>
  <c r="BK191" i="4"/>
  <c r="BK190" i="4"/>
  <c r="BK189" i="4"/>
  <c r="J187" i="4"/>
  <c r="BK184" i="4"/>
  <c r="J182" i="4"/>
  <c r="BK180" i="4"/>
  <c r="BK179" i="4"/>
  <c r="BK177" i="4"/>
  <c r="J176" i="4"/>
  <c r="J175" i="4"/>
  <c r="J174" i="4"/>
  <c r="BK173" i="4"/>
  <c r="BK172" i="4"/>
  <c r="BK170" i="4"/>
  <c r="J169" i="4"/>
  <c r="J167" i="4"/>
  <c r="J165" i="4"/>
  <c r="BK164" i="4"/>
  <c r="BK162" i="4"/>
  <c r="J161" i="4"/>
  <c r="J160" i="4"/>
  <c r="BK159" i="4"/>
  <c r="BK158" i="4"/>
  <c r="J157" i="4"/>
  <c r="J156" i="4"/>
  <c r="BK154" i="4"/>
  <c r="BK153" i="4"/>
  <c r="BK152" i="4"/>
  <c r="BK151" i="4"/>
  <c r="J150" i="4"/>
  <c r="BK149" i="4"/>
  <c r="J148" i="4"/>
  <c r="J146" i="4"/>
  <c r="J145" i="4"/>
  <c r="BK144" i="4"/>
  <c r="BK143" i="4"/>
  <c r="J142" i="4"/>
  <c r="BK141" i="4"/>
  <c r="BK140" i="4"/>
  <c r="BK139" i="4"/>
  <c r="J138" i="4"/>
  <c r="BK137" i="4"/>
  <c r="J136" i="4"/>
  <c r="J135" i="4"/>
  <c r="BK134" i="4"/>
  <c r="BK133" i="4"/>
  <c r="J132" i="4"/>
  <c r="BK131" i="4"/>
  <c r="J130" i="4"/>
  <c r="BK128" i="4"/>
  <c r="J126" i="4"/>
  <c r="J208" i="3"/>
  <c r="BK207" i="3"/>
  <c r="BK205" i="3"/>
  <c r="BK203" i="3"/>
  <c r="J201" i="3"/>
  <c r="J200" i="3"/>
  <c r="J199" i="3"/>
  <c r="J198" i="3"/>
  <c r="J197" i="3"/>
  <c r="BK196" i="3"/>
  <c r="J195" i="3"/>
  <c r="J194" i="3"/>
  <c r="BK193" i="3"/>
  <c r="J192" i="3"/>
  <c r="BK191" i="3"/>
  <c r="J190" i="3"/>
  <c r="J189" i="3"/>
  <c r="BK188" i="3"/>
  <c r="BK187" i="3"/>
  <c r="BK186" i="3"/>
  <c r="J185" i="3"/>
  <c r="BK184" i="3"/>
  <c r="J181" i="3"/>
  <c r="BK179" i="3"/>
  <c r="J178" i="3"/>
  <c r="BK177" i="3"/>
  <c r="J176" i="3"/>
  <c r="BK175" i="3"/>
  <c r="J174" i="3"/>
  <c r="BK172" i="3"/>
  <c r="J171" i="3"/>
  <c r="BK170" i="3"/>
  <c r="J167" i="3"/>
  <c r="BK164" i="3"/>
  <c r="J163" i="3"/>
  <c r="J157" i="3"/>
  <c r="BK153" i="3"/>
  <c r="BK146" i="3"/>
  <c r="BK141" i="3"/>
  <c r="J138" i="3"/>
  <c r="J126" i="3"/>
  <c r="BK269" i="2"/>
  <c r="BK259" i="2"/>
  <c r="J251" i="2"/>
  <c r="BK243" i="2"/>
  <c r="J239" i="2"/>
  <c r="BK237" i="2"/>
  <c r="J236" i="2"/>
  <c r="BK233" i="2"/>
  <c r="J229" i="2"/>
  <c r="J225" i="2"/>
  <c r="J221" i="2"/>
  <c r="J218" i="2"/>
  <c r="BK217" i="2"/>
  <c r="BK214" i="2"/>
  <c r="BK213" i="2"/>
  <c r="J212" i="2"/>
  <c r="BK211" i="2"/>
  <c r="J210" i="2"/>
  <c r="J209" i="2"/>
  <c r="J206" i="2"/>
  <c r="J202" i="2"/>
  <c r="BK200" i="2"/>
  <c r="BK194" i="2"/>
  <c r="BK186" i="2"/>
  <c r="BK182" i="2"/>
  <c r="BK174" i="2"/>
  <c r="BK169" i="2"/>
  <c r="J166" i="2"/>
  <c r="BK164" i="2"/>
  <c r="J158" i="2"/>
  <c r="J153" i="2"/>
  <c r="J151" i="2"/>
  <c r="BK146" i="2"/>
  <c r="BK145" i="2"/>
  <c r="J143" i="2"/>
  <c r="BK139" i="2"/>
  <c r="BK138" i="2"/>
  <c r="J218" i="5"/>
  <c r="BK216" i="5"/>
  <c r="J215" i="5"/>
  <c r="J214" i="5"/>
  <c r="BK213" i="5"/>
  <c r="J212" i="5"/>
  <c r="BK207" i="5"/>
  <c r="BK203" i="5"/>
  <c r="BK196" i="5"/>
  <c r="BK194" i="5"/>
  <c r="J193" i="5"/>
  <c r="J191" i="5"/>
  <c r="J190" i="5"/>
  <c r="J189" i="5"/>
  <c r="BK188" i="5"/>
  <c r="BK187" i="5"/>
  <c r="BK185" i="5"/>
  <c r="BK184" i="5"/>
  <c r="J182" i="5"/>
  <c r="BK181" i="5"/>
  <c r="BK179" i="5"/>
  <c r="BK178" i="5"/>
  <c r="BK176" i="5"/>
  <c r="J174" i="5"/>
  <c r="BK172" i="5"/>
  <c r="J171" i="5"/>
  <c r="BK170" i="5"/>
  <c r="BK168" i="5"/>
  <c r="J167" i="5"/>
  <c r="J166" i="5"/>
  <c r="J163" i="5"/>
  <c r="BK161" i="5"/>
  <c r="J160" i="5"/>
  <c r="BK159" i="5"/>
  <c r="BK158" i="5"/>
  <c r="BK157" i="5"/>
  <c r="J156" i="5"/>
  <c r="BK155" i="5"/>
  <c r="BK154" i="5"/>
  <c r="BK152" i="5"/>
  <c r="BK151" i="5"/>
  <c r="BK148" i="5"/>
  <c r="BK147" i="5"/>
  <c r="J146" i="5"/>
  <c r="J145" i="5"/>
  <c r="J144" i="5"/>
  <c r="J143" i="5"/>
  <c r="BK142" i="5"/>
  <c r="BK141" i="5"/>
  <c r="BK139" i="5"/>
  <c r="BK137" i="5"/>
  <c r="J136" i="5"/>
  <c r="BK135" i="5"/>
  <c r="J133" i="5"/>
  <c r="BK131" i="5"/>
  <c r="BK210" i="4"/>
  <c r="BK208" i="4"/>
  <c r="BK207" i="4"/>
  <c r="BK206" i="4"/>
  <c r="BK203" i="4"/>
  <c r="BK202" i="4"/>
  <c r="J199" i="4"/>
  <c r="BK198" i="4"/>
  <c r="BK195" i="4"/>
  <c r="J194" i="4"/>
  <c r="BK193" i="4"/>
  <c r="BK192" i="4"/>
  <c r="J190" i="4"/>
  <c r="J188" i="4"/>
  <c r="J186" i="4"/>
  <c r="BK185" i="4"/>
  <c r="J184" i="4"/>
  <c r="BK183" i="4"/>
  <c r="J180" i="4"/>
  <c r="BK176" i="4"/>
  <c r="BK174" i="4"/>
  <c r="J170" i="4"/>
  <c r="BK169" i="4"/>
  <c r="BK168" i="4"/>
  <c r="BK167" i="4"/>
  <c r="BK166" i="4"/>
  <c r="J163" i="4"/>
  <c r="J159" i="4"/>
  <c r="J158" i="4"/>
  <c r="BK157" i="4"/>
  <c r="J155" i="4"/>
  <c r="J152" i="4"/>
  <c r="BK150" i="4"/>
  <c r="BK148" i="4"/>
  <c r="J147" i="4"/>
  <c r="BK146" i="4"/>
  <c r="J143" i="4"/>
  <c r="BK142" i="4"/>
  <c r="J140" i="4"/>
  <c r="J137" i="4"/>
  <c r="BK136" i="4"/>
  <c r="BK135" i="4"/>
  <c r="BK130" i="4"/>
  <c r="BK129" i="4"/>
  <c r="J128" i="4"/>
  <c r="BK127" i="4"/>
  <c r="BK126" i="4"/>
  <c r="J213" i="3"/>
  <c r="J212" i="3"/>
  <c r="BK211" i="3"/>
  <c r="J211" i="3"/>
  <c r="BK210" i="3"/>
  <c r="J210" i="3"/>
  <c r="J209" i="3"/>
  <c r="J206" i="3"/>
  <c r="J205" i="3"/>
  <c r="J204" i="3"/>
  <c r="BK200" i="3"/>
  <c r="BK198" i="3"/>
  <c r="J193" i="3"/>
  <c r="BK192" i="3"/>
  <c r="J191" i="3"/>
  <c r="BK190" i="3"/>
  <c r="J187" i="3"/>
  <c r="BK185" i="3"/>
  <c r="J184" i="3"/>
  <c r="J183" i="3"/>
  <c r="BK182" i="3"/>
  <c r="BK180" i="3"/>
  <c r="J179" i="3"/>
  <c r="BK178" i="3"/>
  <c r="BK176" i="3"/>
  <c r="BK169" i="3"/>
  <c r="J165" i="3"/>
  <c r="J159" i="3"/>
  <c r="J158" i="3"/>
  <c r="BK154" i="3"/>
  <c r="J148" i="3"/>
  <c r="J141" i="3"/>
  <c r="J137" i="3"/>
  <c r="BK134" i="3"/>
  <c r="J132" i="3"/>
  <c r="J129" i="3"/>
  <c r="BK123" i="3"/>
  <c r="BK122" i="3"/>
  <c r="BK267" i="2"/>
  <c r="BK266" i="2"/>
  <c r="J257" i="2"/>
  <c r="BK256" i="2"/>
  <c r="BK254" i="2"/>
  <c r="J253" i="2"/>
  <c r="J247" i="2"/>
  <c r="BK241" i="2"/>
  <c r="BK239" i="2"/>
  <c r="J238" i="2"/>
  <c r="BK235" i="2"/>
  <c r="BK232" i="2"/>
  <c r="J230" i="2"/>
  <c r="BK219" i="2"/>
  <c r="J214" i="2"/>
  <c r="J211" i="2"/>
  <c r="BK209" i="2"/>
  <c r="J201" i="2"/>
  <c r="BK197" i="2"/>
  <c r="J190" i="2"/>
  <c r="BK187" i="2"/>
  <c r="J179" i="2"/>
  <c r="J178" i="2"/>
  <c r="J177" i="2"/>
  <c r="BK173" i="2"/>
  <c r="J170" i="2"/>
  <c r="BK168" i="2"/>
  <c r="J167" i="2"/>
  <c r="BK165" i="2"/>
  <c r="BK163" i="2"/>
  <c r="J161" i="2"/>
  <c r="BK156" i="2"/>
  <c r="BK152" i="2"/>
  <c r="J146" i="2"/>
  <c r="BK143" i="2"/>
  <c r="J139" i="2"/>
  <c r="BK136" i="2"/>
  <c r="BK210" i="5"/>
  <c r="BK209" i="5"/>
  <c r="BK206" i="5"/>
  <c r="J205" i="5"/>
  <c r="J202" i="5"/>
  <c r="J201" i="5"/>
  <c r="J199" i="5"/>
  <c r="BK198" i="5"/>
  <c r="J197" i="5"/>
  <c r="J196" i="5"/>
  <c r="J192" i="5"/>
  <c r="J183" i="5"/>
  <c r="BK182" i="5"/>
  <c r="J181" i="5"/>
  <c r="BK180" i="5"/>
  <c r="J179" i="5"/>
  <c r="J178" i="5"/>
  <c r="BK177" i="5"/>
  <c r="BK175" i="5"/>
  <c r="BK174" i="5"/>
  <c r="J173" i="5"/>
  <c r="J172" i="5"/>
  <c r="J168" i="5"/>
  <c r="BK166" i="5"/>
  <c r="J155" i="5"/>
  <c r="J154" i="5"/>
  <c r="J153" i="5"/>
  <c r="J152" i="5"/>
  <c r="J150" i="5"/>
  <c r="J148" i="5"/>
  <c r="BK145" i="5"/>
  <c r="BK144" i="5"/>
  <c r="J142" i="5"/>
  <c r="J140" i="5"/>
  <c r="J138" i="5"/>
  <c r="J137" i="5"/>
  <c r="BK136" i="5"/>
  <c r="BK133" i="5"/>
  <c r="BK132" i="5"/>
  <c r="J131" i="5"/>
  <c r="J210" i="4"/>
  <c r="J208" i="4"/>
  <c r="J207" i="4"/>
  <c r="J205" i="4"/>
  <c r="BK204" i="4"/>
  <c r="J200" i="4"/>
  <c r="BK199" i="4"/>
  <c r="J197" i="4"/>
  <c r="BK196" i="4"/>
  <c r="J195" i="4"/>
  <c r="BK194" i="4"/>
  <c r="J191" i="4"/>
  <c r="J189" i="4"/>
  <c r="BK188" i="4"/>
  <c r="BK187" i="4"/>
  <c r="BK186" i="4"/>
  <c r="J185" i="4"/>
  <c r="J183" i="4"/>
  <c r="BK182" i="4"/>
  <c r="J179" i="4"/>
  <c r="J177" i="4"/>
  <c r="BK175" i="4"/>
  <c r="J173" i="4"/>
  <c r="J172" i="4"/>
  <c r="J168" i="4"/>
  <c r="J166" i="4"/>
  <c r="BK165" i="4"/>
  <c r="J164" i="4"/>
  <c r="BK163" i="4"/>
  <c r="J162" i="4"/>
  <c r="BK161" i="4"/>
  <c r="BK160" i="4"/>
  <c r="BK156" i="4"/>
  <c r="BK155" i="4"/>
  <c r="J154" i="4"/>
  <c r="J153" i="4"/>
  <c r="J151" i="4"/>
  <c r="J149" i="4"/>
  <c r="BK147" i="4"/>
  <c r="BK145" i="4"/>
  <c r="J144" i="4"/>
  <c r="J141" i="4"/>
  <c r="J139" i="4"/>
  <c r="BK138" i="4"/>
  <c r="J134" i="4"/>
  <c r="J133" i="4"/>
  <c r="BK132" i="4"/>
  <c r="J131" i="4"/>
  <c r="J129" i="4"/>
  <c r="J127" i="4"/>
  <c r="BK213" i="3"/>
  <c r="BK212" i="3"/>
  <c r="BK209" i="3"/>
  <c r="BK208" i="3"/>
  <c r="J207" i="3"/>
  <c r="BK206" i="3"/>
  <c r="BK204" i="3"/>
  <c r="J203" i="3"/>
  <c r="J202" i="3"/>
  <c r="BK201" i="3"/>
  <c r="BK199" i="3"/>
  <c r="BK197" i="3"/>
  <c r="J196" i="3"/>
  <c r="BK195" i="3"/>
  <c r="BK194" i="3"/>
  <c r="BK189" i="3"/>
  <c r="J188" i="3"/>
  <c r="J186" i="3"/>
  <c r="BK183" i="3"/>
  <c r="J182" i="3"/>
  <c r="BK181" i="3"/>
  <c r="J177" i="3"/>
  <c r="BK168" i="3"/>
  <c r="BK166" i="3"/>
  <c r="BK162" i="3"/>
  <c r="BK159" i="3"/>
  <c r="J156" i="3"/>
  <c r="J151" i="3"/>
  <c r="BK150" i="3"/>
  <c r="BK149" i="3"/>
  <c r="BK147" i="3"/>
  <c r="J143" i="3"/>
  <c r="J140" i="3"/>
  <c r="J139" i="3"/>
  <c r="J136" i="3"/>
  <c r="BK131" i="3"/>
  <c r="J130" i="3"/>
  <c r="BK127" i="3"/>
  <c r="J125" i="3"/>
  <c r="J124" i="3"/>
  <c r="BK202" i="3"/>
  <c r="J175" i="3"/>
  <c r="J170" i="3"/>
  <c r="BK167" i="3"/>
  <c r="J164" i="3"/>
  <c r="BK163" i="3"/>
  <c r="J162" i="3"/>
  <c r="BK161" i="3"/>
  <c r="BK160" i="3"/>
  <c r="BK158" i="3"/>
  <c r="BK155" i="3"/>
  <c r="J153" i="3"/>
  <c r="BK152" i="3"/>
  <c r="BK151" i="3"/>
  <c r="J149" i="3"/>
  <c r="BK148" i="3"/>
  <c r="J144" i="3"/>
  <c r="BK139" i="3"/>
  <c r="BK137" i="3"/>
  <c r="BK133" i="3"/>
  <c r="J127" i="3"/>
  <c r="BK125" i="3"/>
  <c r="J123" i="3"/>
  <c r="J269" i="2"/>
  <c r="J263" i="2"/>
  <c r="J261" i="2"/>
  <c r="J259" i="2"/>
  <c r="J258" i="2"/>
  <c r="BK247" i="2"/>
  <c r="J246" i="2"/>
  <c r="BK245" i="2"/>
  <c r="J231" i="2"/>
  <c r="BK229" i="2"/>
  <c r="J224" i="2"/>
  <c r="BK223" i="2"/>
  <c r="BK222" i="2"/>
  <c r="BK221" i="2"/>
  <c r="J219" i="2"/>
  <c r="BK210" i="2"/>
  <c r="BK199" i="2"/>
  <c r="BK195" i="2"/>
  <c r="J194" i="2"/>
  <c r="J191" i="2"/>
  <c r="BK190" i="2"/>
  <c r="J186" i="2"/>
  <c r="J185" i="2"/>
  <c r="BK179" i="2"/>
  <c r="BK175" i="2"/>
  <c r="BK170" i="2"/>
  <c r="J162" i="2"/>
  <c r="BK160" i="2"/>
  <c r="J159" i="2"/>
  <c r="J156" i="2"/>
  <c r="BK154" i="2"/>
  <c r="J150" i="2"/>
  <c r="J149" i="2"/>
  <c r="BK144" i="2"/>
  <c r="BK171" i="3"/>
  <c r="J169" i="3"/>
  <c r="J168" i="3"/>
  <c r="J166" i="3"/>
  <c r="BK165" i="3"/>
  <c r="J161" i="3"/>
  <c r="J160" i="3"/>
  <c r="BK157" i="3"/>
  <c r="BK156" i="3"/>
  <c r="J155" i="3"/>
  <c r="J154" i="3"/>
  <c r="J152" i="3"/>
  <c r="J146" i="3"/>
  <c r="J142" i="3"/>
  <c r="BK138" i="3"/>
  <c r="BK135" i="3"/>
  <c r="J133" i="3"/>
  <c r="BK130" i="3"/>
  <c r="BK128" i="3"/>
  <c r="BK126" i="3"/>
  <c r="J266" i="2"/>
  <c r="BK263" i="2"/>
  <c r="BK262" i="2"/>
  <c r="BK258" i="2"/>
  <c r="J254" i="2"/>
  <c r="J252" i="2"/>
  <c r="BK250" i="2"/>
  <c r="J245" i="2"/>
  <c r="J244" i="2"/>
  <c r="BK242" i="2"/>
  <c r="BK231" i="2"/>
  <c r="BK220" i="2"/>
  <c r="BK218" i="2"/>
  <c r="BK215" i="2"/>
  <c r="J182" i="2"/>
  <c r="BK178" i="2"/>
  <c r="BK176" i="2"/>
  <c r="BK172" i="2"/>
  <c r="BK171" i="2"/>
  <c r="J169" i="2"/>
  <c r="J168" i="2"/>
  <c r="BK167" i="2"/>
  <c r="J160" i="2"/>
  <c r="BK153" i="2"/>
  <c r="AS94" i="1"/>
  <c r="J180" i="3"/>
  <c r="J150" i="3"/>
  <c r="J147" i="3"/>
  <c r="BK144" i="3"/>
  <c r="BK143" i="3"/>
  <c r="BK142" i="3"/>
  <c r="BK140" i="3"/>
  <c r="BK136" i="3"/>
  <c r="J135" i="3"/>
  <c r="J134" i="3"/>
  <c r="BK132" i="3"/>
  <c r="J131" i="3"/>
  <c r="BK129" i="3"/>
  <c r="J128" i="3"/>
  <c r="BK124" i="3"/>
  <c r="J122" i="3"/>
  <c r="J267" i="2"/>
  <c r="J265" i="2"/>
  <c r="J262" i="2"/>
  <c r="J260" i="2"/>
  <c r="BK251" i="2"/>
  <c r="BK249" i="2"/>
  <c r="BK246" i="2"/>
  <c r="J243" i="2"/>
  <c r="J242" i="2"/>
  <c r="BK240" i="2"/>
  <c r="BK224" i="2"/>
  <c r="J222" i="2"/>
  <c r="BK207" i="2"/>
  <c r="BK205" i="2"/>
  <c r="J204" i="2"/>
  <c r="J203" i="2"/>
  <c r="BK202" i="2"/>
  <c r="J199" i="2"/>
  <c r="BK196" i="2"/>
  <c r="BK192" i="2"/>
  <c r="J187" i="2"/>
  <c r="J181" i="2"/>
  <c r="BK177" i="2"/>
  <c r="J175" i="2"/>
  <c r="BK166" i="2"/>
  <c r="BK161" i="2"/>
  <c r="BK158" i="2"/>
  <c r="BK149" i="2"/>
  <c r="BK147" i="2"/>
  <c r="J144" i="2"/>
  <c r="J136" i="2"/>
  <c r="BK174" i="3"/>
  <c r="J172" i="3"/>
  <c r="BK265" i="2"/>
  <c r="BK261" i="2"/>
  <c r="BK260" i="2"/>
  <c r="J256" i="2"/>
  <c r="BK253" i="2"/>
  <c r="J250" i="2"/>
  <c r="J249" i="2"/>
  <c r="BK244" i="2"/>
  <c r="BK238" i="2"/>
  <c r="J226" i="2"/>
  <c r="BK225" i="2"/>
  <c r="J223" i="2"/>
  <c r="J217" i="2"/>
  <c r="J216" i="2"/>
  <c r="BK208" i="2"/>
  <c r="BK203" i="2"/>
  <c r="J196" i="2"/>
  <c r="J188" i="2"/>
  <c r="J174" i="2"/>
  <c r="J172" i="2"/>
  <c r="J171" i="2"/>
  <c r="J165" i="2"/>
  <c r="J163" i="2"/>
  <c r="J155" i="2"/>
  <c r="J152" i="2"/>
  <c r="BK150" i="2"/>
  <c r="J148" i="2"/>
  <c r="J145" i="2"/>
  <c r="J141" i="2"/>
  <c r="J140" i="2"/>
  <c r="J138" i="2"/>
  <c r="BK137" i="2"/>
  <c r="BK257" i="2"/>
  <c r="BK252" i="2"/>
  <c r="J241" i="2"/>
  <c r="J240" i="2"/>
  <c r="J237" i="2"/>
  <c r="BK236" i="2"/>
  <c r="J235" i="2"/>
  <c r="J233" i="2"/>
  <c r="J232" i="2"/>
  <c r="BK230" i="2"/>
  <c r="BK226" i="2"/>
  <c r="J220" i="2"/>
  <c r="BK216" i="2"/>
  <c r="J215" i="2"/>
  <c r="J213" i="2"/>
  <c r="BK212" i="2"/>
  <c r="J208" i="2"/>
  <c r="J207" i="2"/>
  <c r="BK206" i="2"/>
  <c r="J205" i="2"/>
  <c r="BK204" i="2"/>
  <c r="BK201" i="2"/>
  <c r="J200" i="2"/>
  <c r="J197" i="2"/>
  <c r="J195" i="2"/>
  <c r="J192" i="2"/>
  <c r="BK191" i="2"/>
  <c r="BK188" i="2"/>
  <c r="BK185" i="2"/>
  <c r="BK181" i="2"/>
  <c r="J176" i="2"/>
  <c r="J173" i="2"/>
  <c r="J164" i="2"/>
  <c r="BK162" i="2"/>
  <c r="BK159" i="2"/>
  <c r="BK155" i="2"/>
  <c r="J154" i="2"/>
  <c r="BK151" i="2"/>
  <c r="BK148" i="2"/>
  <c r="J147" i="2"/>
  <c r="BK141" i="2"/>
  <c r="BK140" i="2"/>
  <c r="J137" i="2"/>
  <c r="BK135" i="2" l="1"/>
  <c r="T157" i="2"/>
  <c r="R198" i="2"/>
  <c r="T228" i="2"/>
  <c r="R255" i="2"/>
  <c r="R157" i="2"/>
  <c r="R184" i="2"/>
  <c r="P189" i="2"/>
  <c r="T189" i="2"/>
  <c r="P193" i="2"/>
  <c r="BK234" i="2"/>
  <c r="J234" i="2"/>
  <c r="J109" i="2" s="1"/>
  <c r="T255" i="2"/>
  <c r="BK142" i="2"/>
  <c r="J142" i="2" s="1"/>
  <c r="J99" i="2" s="1"/>
  <c r="R142" i="2"/>
  <c r="BK180" i="2"/>
  <c r="J180" i="2" s="1"/>
  <c r="J101" i="2" s="1"/>
  <c r="BK184" i="2"/>
  <c r="BK189" i="2"/>
  <c r="J189" i="2" s="1"/>
  <c r="J104" i="2" s="1"/>
  <c r="R189" i="2"/>
  <c r="T193" i="2"/>
  <c r="R234" i="2"/>
  <c r="BK255" i="2"/>
  <c r="J255" i="2"/>
  <c r="J111" i="2" s="1"/>
  <c r="P264" i="2"/>
  <c r="BK157" i="2"/>
  <c r="J157" i="2" s="1"/>
  <c r="J100" i="2" s="1"/>
  <c r="P180" i="2"/>
  <c r="P184" i="2"/>
  <c r="T198" i="2"/>
  <c r="T234" i="2"/>
  <c r="T248" i="2"/>
  <c r="T264" i="2"/>
  <c r="R135" i="2"/>
  <c r="T142" i="2"/>
  <c r="R180" i="2"/>
  <c r="T184" i="2"/>
  <c r="BK193" i="2"/>
  <c r="J193" i="2" s="1"/>
  <c r="J105" i="2" s="1"/>
  <c r="R193" i="2"/>
  <c r="BK228" i="2"/>
  <c r="J228" i="2" s="1"/>
  <c r="J108" i="2" s="1"/>
  <c r="R228" i="2"/>
  <c r="P248" i="2"/>
  <c r="BK264" i="2"/>
  <c r="J264" i="2" s="1"/>
  <c r="J112" i="2" s="1"/>
  <c r="BK173" i="3"/>
  <c r="J173" i="3" s="1"/>
  <c r="J99" i="3" s="1"/>
  <c r="T173" i="3"/>
  <c r="P125" i="4"/>
  <c r="P124" i="4" s="1"/>
  <c r="P178" i="4"/>
  <c r="P171" i="4"/>
  <c r="T178" i="4"/>
  <c r="T171" i="4" s="1"/>
  <c r="T181" i="4"/>
  <c r="P201" i="4"/>
  <c r="P135" i="2"/>
  <c r="P142" i="2"/>
  <c r="T180" i="2"/>
  <c r="BK198" i="2"/>
  <c r="J198" i="2" s="1"/>
  <c r="J106" i="2" s="1"/>
  <c r="P228" i="2"/>
  <c r="BK248" i="2"/>
  <c r="J248" i="2" s="1"/>
  <c r="J110" i="2" s="1"/>
  <c r="P255" i="2"/>
  <c r="BK145" i="3"/>
  <c r="J145" i="3" s="1"/>
  <c r="J98" i="3" s="1"/>
  <c r="R145" i="3"/>
  <c r="P173" i="3"/>
  <c r="T125" i="4"/>
  <c r="T124" i="4" s="1"/>
  <c r="BK181" i="4"/>
  <c r="J181" i="4" s="1"/>
  <c r="J101" i="4" s="1"/>
  <c r="R181" i="4"/>
  <c r="R201" i="4"/>
  <c r="T134" i="5"/>
  <c r="T135" i="2"/>
  <c r="P157" i="2"/>
  <c r="P198" i="2"/>
  <c r="P234" i="2"/>
  <c r="R248" i="2"/>
  <c r="R264" i="2"/>
  <c r="P145" i="3"/>
  <c r="P121" i="3"/>
  <c r="P119" i="3" s="1"/>
  <c r="AU96" i="1" s="1"/>
  <c r="T145" i="3"/>
  <c r="R173" i="3"/>
  <c r="R121" i="3" s="1"/>
  <c r="R119" i="3" s="1"/>
  <c r="BK125" i="4"/>
  <c r="J125" i="4" s="1"/>
  <c r="J98" i="4" s="1"/>
  <c r="R125" i="4"/>
  <c r="R124" i="4" s="1"/>
  <c r="BK178" i="4"/>
  <c r="BK171" i="4" s="1"/>
  <c r="J171" i="4" s="1"/>
  <c r="J99" i="4" s="1"/>
  <c r="R178" i="4"/>
  <c r="R171" i="4"/>
  <c r="P181" i="4"/>
  <c r="BK201" i="4"/>
  <c r="J201" i="4" s="1"/>
  <c r="J102" i="4" s="1"/>
  <c r="T201" i="4"/>
  <c r="BK130" i="5"/>
  <c r="J130" i="5" s="1"/>
  <c r="J98" i="5" s="1"/>
  <c r="P130" i="5"/>
  <c r="R130" i="5"/>
  <c r="T130" i="5"/>
  <c r="BK134" i="5"/>
  <c r="J134" i="5" s="1"/>
  <c r="J99" i="5" s="1"/>
  <c r="P134" i="5"/>
  <c r="R134" i="5"/>
  <c r="BK149" i="5"/>
  <c r="J149" i="5" s="1"/>
  <c r="J100" i="5" s="1"/>
  <c r="P149" i="5"/>
  <c r="R149" i="5"/>
  <c r="T149" i="5"/>
  <c r="BK165" i="5"/>
  <c r="J165" i="5" s="1"/>
  <c r="J103" i="5" s="1"/>
  <c r="P165" i="5"/>
  <c r="R165" i="5"/>
  <c r="T165" i="5"/>
  <c r="BK169" i="5"/>
  <c r="J169" i="5" s="1"/>
  <c r="J104" i="5" s="1"/>
  <c r="P169" i="5"/>
  <c r="R169" i="5"/>
  <c r="T169" i="5"/>
  <c r="BK186" i="5"/>
  <c r="J186" i="5" s="1"/>
  <c r="J105" i="5" s="1"/>
  <c r="P186" i="5"/>
  <c r="R186" i="5"/>
  <c r="T186" i="5"/>
  <c r="BK195" i="5"/>
  <c r="J195" i="5" s="1"/>
  <c r="J106" i="5" s="1"/>
  <c r="P195" i="5"/>
  <c r="R195" i="5"/>
  <c r="T195" i="5"/>
  <c r="BK208" i="5"/>
  <c r="J208" i="5" s="1"/>
  <c r="J107" i="5" s="1"/>
  <c r="P208" i="5"/>
  <c r="R208" i="5"/>
  <c r="T208" i="5"/>
  <c r="J89" i="2"/>
  <c r="E123" i="2"/>
  <c r="J129" i="2"/>
  <c r="BF138" i="2"/>
  <c r="BF143" i="2"/>
  <c r="BF145" i="2"/>
  <c r="BF156" i="2"/>
  <c r="BF161" i="2"/>
  <c r="BF169" i="2"/>
  <c r="BF170" i="2"/>
  <c r="BF176" i="2"/>
  <c r="BF178" i="2"/>
  <c r="BF186" i="2"/>
  <c r="BF201" i="2"/>
  <c r="BF202" i="2"/>
  <c r="BF223" i="2"/>
  <c r="BF244" i="2"/>
  <c r="BF245" i="2"/>
  <c r="BF253" i="2"/>
  <c r="BF258" i="2"/>
  <c r="BF147" i="3"/>
  <c r="J92" i="2"/>
  <c r="BF158" i="2"/>
  <c r="BF174" i="2"/>
  <c r="BF177" i="2"/>
  <c r="BF181" i="2"/>
  <c r="BF185" i="2"/>
  <c r="BF195" i="2"/>
  <c r="BF199" i="2"/>
  <c r="BF207" i="2"/>
  <c r="BF211" i="2"/>
  <c r="BF230" i="2"/>
  <c r="BF231" i="2"/>
  <c r="BF239" i="2"/>
  <c r="BF242" i="2"/>
  <c r="BF257" i="2"/>
  <c r="BF267" i="2"/>
  <c r="BF122" i="3"/>
  <c r="BF125" i="3"/>
  <c r="BF129" i="3"/>
  <c r="BF171" i="3"/>
  <c r="BF137" i="2"/>
  <c r="BF140" i="2"/>
  <c r="BF150" i="2"/>
  <c r="BF151" i="2"/>
  <c r="BF154" i="2"/>
  <c r="BF200" i="2"/>
  <c r="BF209" i="2"/>
  <c r="BF213" i="2"/>
  <c r="BF214" i="2"/>
  <c r="BF217" i="2"/>
  <c r="BF218" i="2"/>
  <c r="BF229" i="2"/>
  <c r="BF232" i="2"/>
  <c r="BF236" i="2"/>
  <c r="BF238" i="2"/>
  <c r="BF256" i="2"/>
  <c r="J90" i="3"/>
  <c r="BF126" i="3"/>
  <c r="BF139" i="3"/>
  <c r="BF140" i="3"/>
  <c r="BF142" i="3"/>
  <c r="BF149" i="3"/>
  <c r="BF178" i="3"/>
  <c r="BF146" i="2"/>
  <c r="BF155" i="2"/>
  <c r="BF222" i="2"/>
  <c r="BF224" i="2"/>
  <c r="BF233" i="2"/>
  <c r="BF235" i="2"/>
  <c r="BF246" i="2"/>
  <c r="BF247" i="2"/>
  <c r="BF260" i="2"/>
  <c r="BF261" i="2"/>
  <c r="BF269" i="2"/>
  <c r="BK268" i="2"/>
  <c r="J268" i="2" s="1"/>
  <c r="J113" i="2" s="1"/>
  <c r="J88" i="3"/>
  <c r="BF131" i="3"/>
  <c r="BF134" i="3"/>
  <c r="BF137" i="3"/>
  <c r="BF151" i="3"/>
  <c r="BF153" i="3"/>
  <c r="BF155" i="3"/>
  <c r="BF156" i="3"/>
  <c r="BF164" i="3"/>
  <c r="BF168" i="3"/>
  <c r="BF196" i="3"/>
  <c r="BF136" i="2"/>
  <c r="BF139" i="2"/>
  <c r="BF147" i="2"/>
  <c r="BF152" i="2"/>
  <c r="BF163" i="2"/>
  <c r="BF164" i="2"/>
  <c r="BF165" i="2"/>
  <c r="BF166" i="2"/>
  <c r="BF168" i="2"/>
  <c r="BF171" i="2"/>
  <c r="BF172" i="2"/>
  <c r="BF173" i="2"/>
  <c r="BF182" i="2"/>
  <c r="BF188" i="2"/>
  <c r="BF192" i="2"/>
  <c r="BF197" i="2"/>
  <c r="BF203" i="2"/>
  <c r="BF204" i="2"/>
  <c r="BF205" i="2"/>
  <c r="BF206" i="2"/>
  <c r="BF208" i="2"/>
  <c r="BF215" i="2"/>
  <c r="BF225" i="2"/>
  <c r="BF226" i="2"/>
  <c r="BF237" i="2"/>
  <c r="BF240" i="2"/>
  <c r="BF241" i="2"/>
  <c r="BF243" i="2"/>
  <c r="BF249" i="2"/>
  <c r="BF250" i="2"/>
  <c r="BF252" i="2"/>
  <c r="BF265" i="2"/>
  <c r="BF266" i="2"/>
  <c r="BF124" i="3"/>
  <c r="BF127" i="3"/>
  <c r="BF132" i="3"/>
  <c r="BF136" i="3"/>
  <c r="BF141" i="3"/>
  <c r="BF144" i="3"/>
  <c r="BF154" i="3"/>
  <c r="BF157" i="3"/>
  <c r="BF159" i="3"/>
  <c r="BF160" i="3"/>
  <c r="BF162" i="3"/>
  <c r="BF169" i="3"/>
  <c r="BF172" i="3"/>
  <c r="BF174" i="3"/>
  <c r="E84" i="3"/>
  <c r="BF135" i="3"/>
  <c r="BF146" i="3"/>
  <c r="BF148" i="3"/>
  <c r="BF158" i="3"/>
  <c r="BF165" i="3"/>
  <c r="BF177" i="3"/>
  <c r="BF182" i="3"/>
  <c r="BF183" i="3"/>
  <c r="BF184" i="3"/>
  <c r="BF186" i="3"/>
  <c r="BF189" i="3"/>
  <c r="BF190" i="3"/>
  <c r="BF191" i="3"/>
  <c r="BF192" i="3"/>
  <c r="BF197" i="3"/>
  <c r="BF199" i="3"/>
  <c r="BF201" i="3"/>
  <c r="BF204" i="3"/>
  <c r="BF211" i="3"/>
  <c r="J89" i="4"/>
  <c r="J92" i="4"/>
  <c r="BF126" i="4"/>
  <c r="BF127" i="4"/>
  <c r="BF128" i="4"/>
  <c r="BF129" i="4"/>
  <c r="BF134" i="4"/>
  <c r="BF139" i="4"/>
  <c r="BF141" i="4"/>
  <c r="BF142" i="4"/>
  <c r="BF145" i="4"/>
  <c r="BF147" i="4"/>
  <c r="BF151" i="4"/>
  <c r="BF154" i="4"/>
  <c r="BF157" i="4"/>
  <c r="BF158" i="4"/>
  <c r="BF166" i="4"/>
  <c r="BF168" i="4"/>
  <c r="BF169" i="4"/>
  <c r="BF173" i="4"/>
  <c r="BF175" i="4"/>
  <c r="BF179" i="4"/>
  <c r="BF180" i="4"/>
  <c r="BF183" i="4"/>
  <c r="BF184" i="4"/>
  <c r="BF187" i="4"/>
  <c r="BF189" i="4"/>
  <c r="BF192" i="4"/>
  <c r="BF197" i="4"/>
  <c r="BF202" i="4"/>
  <c r="BF205" i="4"/>
  <c r="BF210" i="4"/>
  <c r="BK209" i="4"/>
  <c r="J209" i="4" s="1"/>
  <c r="J103" i="4" s="1"/>
  <c r="BF137" i="5"/>
  <c r="BF138" i="5"/>
  <c r="BF140" i="5"/>
  <c r="BF142" i="5"/>
  <c r="BF145" i="5"/>
  <c r="BF146" i="5"/>
  <c r="BF150" i="5"/>
  <c r="BF155" i="5"/>
  <c r="BF156" i="5"/>
  <c r="BF157" i="5"/>
  <c r="BF158" i="5"/>
  <c r="BF159" i="5"/>
  <c r="BF160" i="5"/>
  <c r="BF166" i="5"/>
  <c r="BF170" i="5"/>
  <c r="BF175" i="5"/>
  <c r="BF178" i="5"/>
  <c r="BF183" i="5"/>
  <c r="BF184" i="5"/>
  <c r="BF187" i="5"/>
  <c r="BF188" i="5"/>
  <c r="BF189" i="5"/>
  <c r="BF190" i="5"/>
  <c r="BF192" i="5"/>
  <c r="BF193" i="5"/>
  <c r="BF199" i="5"/>
  <c r="BF202" i="5"/>
  <c r="BF206" i="5"/>
  <c r="BF209" i="5"/>
  <c r="BF141" i="2"/>
  <c r="BF144" i="2"/>
  <c r="BF148" i="2"/>
  <c r="BF149" i="2"/>
  <c r="BF175" i="2"/>
  <c r="BF194" i="2"/>
  <c r="BF196" i="2"/>
  <c r="BF216" i="2"/>
  <c r="BF220" i="2"/>
  <c r="BF221" i="2"/>
  <c r="BF251" i="2"/>
  <c r="BF259" i="2"/>
  <c r="BF263" i="2"/>
  <c r="J91" i="3"/>
  <c r="BF128" i="3"/>
  <c r="BF138" i="3"/>
  <c r="BF163" i="3"/>
  <c r="BF167" i="3"/>
  <c r="BF176" i="3"/>
  <c r="BF180" i="3"/>
  <c r="BF185" i="3"/>
  <c r="BF187" i="3"/>
  <c r="BF188" i="3"/>
  <c r="BF193" i="3"/>
  <c r="BF194" i="3"/>
  <c r="BF195" i="3"/>
  <c r="BF198" i="3"/>
  <c r="BF202" i="3"/>
  <c r="BF205" i="3"/>
  <c r="BF206" i="3"/>
  <c r="BF207" i="3"/>
  <c r="BF208" i="3"/>
  <c r="BF209" i="3"/>
  <c r="BF210" i="3"/>
  <c r="BF212" i="3"/>
  <c r="BF213" i="3"/>
  <c r="E85" i="4"/>
  <c r="J119" i="4"/>
  <c r="BF130" i="4"/>
  <c r="BF131" i="4"/>
  <c r="BF133" i="4"/>
  <c r="BF135" i="4"/>
  <c r="BF137" i="4"/>
  <c r="BF138" i="4"/>
  <c r="BF140" i="4"/>
  <c r="BF143" i="4"/>
  <c r="BF144" i="4"/>
  <c r="BF146" i="4"/>
  <c r="BF148" i="4"/>
  <c r="BF149" i="4"/>
  <c r="BF150" i="4"/>
  <c r="BF152" i="4"/>
  <c r="BF153" i="4"/>
  <c r="BF156" i="4"/>
  <c r="BF159" i="4"/>
  <c r="BF160" i="4"/>
  <c r="BF161" i="4"/>
  <c r="BF163" i="4"/>
  <c r="BF164" i="4"/>
  <c r="BF172" i="4"/>
  <c r="BF174" i="4"/>
  <c r="BF176" i="4"/>
  <c r="BF186" i="4"/>
  <c r="BF188" i="4"/>
  <c r="BF190" i="4"/>
  <c r="BF191" i="4"/>
  <c r="BF195" i="4"/>
  <c r="BF196" i="4"/>
  <c r="BF200" i="4"/>
  <c r="BF203" i="4"/>
  <c r="BF204" i="4"/>
  <c r="BF207" i="4"/>
  <c r="BF208" i="4"/>
  <c r="E118" i="5"/>
  <c r="BF131" i="5"/>
  <c r="BF139" i="5"/>
  <c r="BF152" i="5"/>
  <c r="BF163" i="5"/>
  <c r="BF172" i="5"/>
  <c r="BF176" i="5"/>
  <c r="BF179" i="5"/>
  <c r="BF182" i="5"/>
  <c r="BF191" i="5"/>
  <c r="BF196" i="5"/>
  <c r="BF197" i="5"/>
  <c r="BF198" i="5"/>
  <c r="BF201" i="5"/>
  <c r="BF205" i="5"/>
  <c r="BF211" i="5"/>
  <c r="BF212" i="5"/>
  <c r="BF153" i="2"/>
  <c r="BF159" i="2"/>
  <c r="BF160" i="2"/>
  <c r="BF162" i="2"/>
  <c r="BF167" i="2"/>
  <c r="BF179" i="2"/>
  <c r="BF187" i="2"/>
  <c r="BF190" i="2"/>
  <c r="BF191" i="2"/>
  <c r="BF210" i="2"/>
  <c r="BF212" i="2"/>
  <c r="BF219" i="2"/>
  <c r="BF254" i="2"/>
  <c r="BF262" i="2"/>
  <c r="BF123" i="3"/>
  <c r="BF130" i="3"/>
  <c r="BF133" i="3"/>
  <c r="BF143" i="3"/>
  <c r="BF150" i="3"/>
  <c r="BF152" i="3"/>
  <c r="BF161" i="3"/>
  <c r="BF166" i="3"/>
  <c r="BF170" i="3"/>
  <c r="BF175" i="3"/>
  <c r="BF179" i="3"/>
  <c r="BF181" i="3"/>
  <c r="BF200" i="3"/>
  <c r="BF203" i="3"/>
  <c r="BK121" i="3"/>
  <c r="BK119" i="3" s="1"/>
  <c r="J119" i="3" s="1"/>
  <c r="J30" i="3" s="1"/>
  <c r="AG96" i="1" s="1"/>
  <c r="BF132" i="4"/>
  <c r="BF136" i="4"/>
  <c r="BF155" i="4"/>
  <c r="BF162" i="4"/>
  <c r="BF165" i="4"/>
  <c r="BF167" i="4"/>
  <c r="BF170" i="4"/>
  <c r="BF177" i="4"/>
  <c r="BF182" i="4"/>
  <c r="BF185" i="4"/>
  <c r="BF193" i="4"/>
  <c r="BF194" i="4"/>
  <c r="BF198" i="4"/>
  <c r="BF199" i="4"/>
  <c r="BF206" i="4"/>
  <c r="J91" i="5"/>
  <c r="J92" i="5"/>
  <c r="BF132" i="5"/>
  <c r="BF133" i="5"/>
  <c r="BF135" i="5"/>
  <c r="BF136" i="5"/>
  <c r="BF141" i="5"/>
  <c r="BF143" i="5"/>
  <c r="BF144" i="5"/>
  <c r="BF147" i="5"/>
  <c r="BF148" i="5"/>
  <c r="BF151" i="5"/>
  <c r="BF153" i="5"/>
  <c r="BF154" i="5"/>
  <c r="BF161" i="5"/>
  <c r="BF167" i="5"/>
  <c r="BF168" i="5"/>
  <c r="BF171" i="5"/>
  <c r="BF173" i="5"/>
  <c r="BF174" i="5"/>
  <c r="BF177" i="5"/>
  <c r="BF180" i="5"/>
  <c r="BF181" i="5"/>
  <c r="BF185" i="5"/>
  <c r="BF194" i="5"/>
  <c r="BF200" i="5"/>
  <c r="BF203" i="5"/>
  <c r="BF204" i="5"/>
  <c r="BF207" i="5"/>
  <c r="BF210" i="5"/>
  <c r="BF213" i="5"/>
  <c r="BF214" i="5"/>
  <c r="BF215" i="5"/>
  <c r="BF216" i="5"/>
  <c r="BF218" i="5"/>
  <c r="BK162" i="5"/>
  <c r="J162" i="5" s="1"/>
  <c r="J101" i="5" s="1"/>
  <c r="BK217" i="5"/>
  <c r="J217" i="5" s="1"/>
  <c r="J108" i="5" s="1"/>
  <c r="F35" i="2"/>
  <c r="BB95" i="1" s="1"/>
  <c r="F35" i="5"/>
  <c r="BB98" i="1" s="1"/>
  <c r="F33" i="2"/>
  <c r="AZ95" i="1" s="1"/>
  <c r="F37" i="4"/>
  <c r="BD97" i="1" s="1"/>
  <c r="J33" i="5"/>
  <c r="AV98" i="1" s="1"/>
  <c r="F37" i="2"/>
  <c r="BD95" i="1" s="1"/>
  <c r="J33" i="3"/>
  <c r="AV96" i="1" s="1"/>
  <c r="F36" i="3"/>
  <c r="BC96" i="1" s="1"/>
  <c r="F36" i="2"/>
  <c r="BC95" i="1" s="1"/>
  <c r="J33" i="2"/>
  <c r="AV95" i="1" s="1"/>
  <c r="F35" i="3"/>
  <c r="BB96" i="1" s="1"/>
  <c r="F35" i="4"/>
  <c r="BB97" i="1" s="1"/>
  <c r="F37" i="3"/>
  <c r="BD96" i="1" s="1"/>
  <c r="F33" i="5"/>
  <c r="AZ98" i="1" s="1"/>
  <c r="F36" i="5"/>
  <c r="BC98" i="1" s="1"/>
  <c r="J33" i="4"/>
  <c r="AV97" i="1" s="1"/>
  <c r="F36" i="4"/>
  <c r="BC97" i="1" s="1"/>
  <c r="F37" i="5"/>
  <c r="BD98" i="1" s="1"/>
  <c r="F33" i="3"/>
  <c r="AZ96" i="1" s="1"/>
  <c r="F33" i="4"/>
  <c r="AZ97" i="1" s="1"/>
  <c r="T134" i="2" l="1"/>
  <c r="T121" i="3"/>
  <c r="T119" i="3" s="1"/>
  <c r="R134" i="2"/>
  <c r="T183" i="2"/>
  <c r="T133" i="2" s="1"/>
  <c r="J178" i="4"/>
  <c r="J100" i="4" s="1"/>
  <c r="P129" i="5"/>
  <c r="T123" i="4"/>
  <c r="P123" i="4"/>
  <c r="AU97" i="1" s="1"/>
  <c r="R183" i="2"/>
  <c r="R133" i="2" s="1"/>
  <c r="P134" i="2"/>
  <c r="P183" i="2"/>
  <c r="BK183" i="2"/>
  <c r="J183" i="2" s="1"/>
  <c r="J102" i="2" s="1"/>
  <c r="T164" i="5"/>
  <c r="R129" i="5"/>
  <c r="P164" i="5"/>
  <c r="R164" i="5"/>
  <c r="T129" i="5"/>
  <c r="R123" i="4"/>
  <c r="BK134" i="2"/>
  <c r="J134" i="2" s="1"/>
  <c r="J97" i="2" s="1"/>
  <c r="J135" i="2"/>
  <c r="J98" i="2" s="1"/>
  <c r="J184" i="2"/>
  <c r="J103" i="2" s="1"/>
  <c r="J121" i="3"/>
  <c r="J97" i="3" s="1"/>
  <c r="J95" i="3"/>
  <c r="BK124" i="4"/>
  <c r="J124" i="4" s="1"/>
  <c r="J97" i="4" s="1"/>
  <c r="BK129" i="5"/>
  <c r="J129" i="5" s="1"/>
  <c r="J97" i="5" s="1"/>
  <c r="BK164" i="5"/>
  <c r="J164" i="5" s="1"/>
  <c r="J102" i="5" s="1"/>
  <c r="F34" i="4"/>
  <c r="BA97" i="1" s="1"/>
  <c r="AZ94" i="1"/>
  <c r="W29" i="1" s="1"/>
  <c r="J34" i="4"/>
  <c r="AW97" i="1" s="1"/>
  <c r="AT97" i="1" s="1"/>
  <c r="F34" i="3"/>
  <c r="BA96" i="1" s="1"/>
  <c r="J34" i="2"/>
  <c r="AW95" i="1" s="1"/>
  <c r="AT95" i="1" s="1"/>
  <c r="BD94" i="1"/>
  <c r="W33" i="1" s="1"/>
  <c r="F34" i="5"/>
  <c r="BA98" i="1" s="1"/>
  <c r="BB94" i="1"/>
  <c r="W31" i="1" s="1"/>
  <c r="J34" i="3"/>
  <c r="AW96" i="1" s="1"/>
  <c r="AT96" i="1" s="1"/>
  <c r="F34" i="2"/>
  <c r="BA95" i="1" s="1"/>
  <c r="BC94" i="1"/>
  <c r="W32" i="1" s="1"/>
  <c r="J34" i="5"/>
  <c r="AW98" i="1" s="1"/>
  <c r="AT98" i="1" s="1"/>
  <c r="T128" i="5" l="1"/>
  <c r="R128" i="5"/>
  <c r="P133" i="2"/>
  <c r="AU95" i="1"/>
  <c r="P128" i="5"/>
  <c r="AU98" i="1" s="1"/>
  <c r="J39" i="3"/>
  <c r="BK133" i="2"/>
  <c r="J133" i="2" s="1"/>
  <c r="J30" i="2" s="1"/>
  <c r="AG95" i="1" s="1"/>
  <c r="AN95" i="1" s="1"/>
  <c r="BK123" i="4"/>
  <c r="J123" i="4" s="1"/>
  <c r="J96" i="4" s="1"/>
  <c r="BK128" i="5"/>
  <c r="J128" i="5" s="1"/>
  <c r="J96" i="5" s="1"/>
  <c r="AN96" i="1"/>
  <c r="AY94" i="1"/>
  <c r="AX94" i="1"/>
  <c r="BA94" i="1"/>
  <c r="W30" i="1" s="1"/>
  <c r="AV94" i="1"/>
  <c r="AK29" i="1" s="1"/>
  <c r="J96" i="2" l="1"/>
  <c r="J39" i="2"/>
  <c r="AW94" i="1"/>
  <c r="AK30" i="1" s="1"/>
  <c r="J30" i="4"/>
  <c r="AG97" i="1" s="1"/>
  <c r="AN97" i="1" s="1"/>
  <c r="J30" i="5"/>
  <c r="AG98" i="1" s="1"/>
  <c r="AN98" i="1" s="1"/>
  <c r="AU94" i="1"/>
  <c r="J39" i="5" l="1"/>
  <c r="J39" i="4"/>
  <c r="AG94" i="1"/>
  <c r="AT94" i="1"/>
  <c r="AN94" i="1" l="1"/>
  <c r="AK26" i="1"/>
  <c r="AK35" i="1" s="1"/>
</calcChain>
</file>

<file path=xl/sharedStrings.xml><?xml version="1.0" encoding="utf-8"?>
<sst xmlns="http://schemas.openxmlformats.org/spreadsheetml/2006/main" count="6047" uniqueCount="1088">
  <si>
    <t>Export Komplet</t>
  </si>
  <si>
    <t/>
  </si>
  <si>
    <t>2.0</t>
  </si>
  <si>
    <t>False</t>
  </si>
  <si>
    <t>{2ae54fbb-70e4-4016-8972-02e6b78626b8}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</si>
  <si>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</si>
  <si>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</si>
  <si>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</si>
  <si>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</si>
  <si>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</si>
  <si>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Kód:</t>
  </si>
  <si>
    <t>991</t>
  </si>
  <si>
    <t>Stavba:</t>
  </si>
  <si>
    <t>JKSO:</t>
  </si>
  <si>
    <t>801 73</t>
  </si>
  <si>
    <t>KS:</t>
  </si>
  <si>
    <t>1263</t>
  </si>
  <si>
    <t>Miesto:</t>
  </si>
  <si>
    <t xml:space="preserve"> </t>
  </si>
  <si>
    <t>Dátum:</t>
  </si>
  <si>
    <t>CPV:</t>
  </si>
  <si>
    <t>45000000-7</t>
  </si>
  <si>
    <t>Objednávateľ:</t>
  </si>
  <si>
    <t>IČO:</t>
  </si>
  <si>
    <t>IČ DPH:</t>
  </si>
  <si>
    <t>Zhotoviteľ: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</si>
  <si>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</si>
  <si>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</si>
  <si>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</si>
  <si>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</si>
  <si>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</si>
  <si>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</si>
  <si>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</si>
  <si>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</si>
  <si>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</si>
  <si>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</si>
  <si>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</si>
  <si>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</si>
  <si>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</si>
  <si>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</si>
  <si>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</si>
  <si>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</si>
  <si>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</si>
  <si>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</si>
  <si>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</si>
  <si>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</si>
  <si>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</si>
  <si>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</si>
  <si>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</si>
  <si>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</si>
  <si>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</si>
  <si>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</si>
  <si>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</si>
  <si>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</si>
  <si>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</si>
  <si>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</si>
  <si>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</si>
  <si>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</si>
  <si>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</si>
  <si>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</si>
  <si>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</si>
  <si>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</si>
  <si>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</si>
  <si>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</si>
  <si>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</si>
  <si>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</si>
  <si>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</si>
  <si>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</si>
  <si>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</si>
  <si>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</si>
  <si>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</si>
  <si>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</si>
  <si>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</si>
  <si>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</si>
  <si>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</si>
  <si>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</si>
  <si>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SO01</t>
  </si>
  <si>
    <t>Oprava bunky A10, A9, A5, A4_ stavebná časť</t>
  </si>
  <si>
    <t>STA</t>
  </si>
  <si>
    <t>1</t>
  </si>
  <si>
    <t>{73a9b796-c7a0-41d1-a608-6349083809a7}</t>
  </si>
  <si>
    <t>SO02</t>
  </si>
  <si>
    <t>Oprava bunky A10,A9, A5,A4_ zdravotechnika</t>
  </si>
  <si>
    <t>{375c6242-ebf2-4303-a952-806b7da1758a}</t>
  </si>
  <si>
    <t>SO03</t>
  </si>
  <si>
    <t>Elektroinštalácia  chodba + bunky A10,A9,A5,A4</t>
  </si>
  <si>
    <t>{72f730e2-1a15-411d-b32f-3a85f5b41dc9}</t>
  </si>
  <si>
    <t>SO04</t>
  </si>
  <si>
    <t>Oprava súvisiacich priestorov - chodba 1.04  + požiarna deliaca stena</t>
  </si>
  <si>
    <t>{121657fc-d0fd-46b6-b0f0-f9630c7b81ae}</t>
  </si>
  <si>
    <t>KRYCÍ LIST ROZPOČTU</t>
  </si>
  <si>
    <t>Objekt:</t>
  </si>
  <si>
    <t>SO01 - Oprava bunky A10, A9, A5, A4_ stavebná časť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</si>
  <si>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</si>
  <si>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</si>
  <si>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</si>
  <si>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</si>
  <si>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</si>
  <si>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</si>
  <si>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</si>
  <si>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</si>
  <si>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</si>
  <si>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</si>
  <si>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</si>
  <si>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</si>
  <si>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713 - Izolácie tepelné</t>
  </si>
  <si>
    <t xml:space="preserve">    763 - Konštrukcie - drevostavby</t>
  </si>
  <si>
    <t xml:space="preserve">    766 - Konštrukcie stolárske</t>
  </si>
  <si>
    <t xml:space="preserve">    767 - Konštrukcie doplnkové kovové</t>
  </si>
  <si>
    <t xml:space="preserve">    771 - Podlahy z dlaždíc</t>
  </si>
  <si>
    <t xml:space="preserve">    776 - Podlahy povlakové</t>
  </si>
  <si>
    <t xml:space="preserve">    781 - Obklady</t>
  </si>
  <si>
    <t xml:space="preserve">    784 - Maľby</t>
  </si>
  <si>
    <t xml:space="preserve">    785 - Tapetovanie</t>
  </si>
  <si>
    <t>HZS - Hodinové zúčtovacie sadzby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</si>
  <si>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</si>
  <si>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</si>
  <si>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</si>
  <si>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</si>
  <si>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</si>
  <si>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</si>
  <si>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</si>
  <si>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</si>
  <si>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</si>
  <si>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</si>
  <si>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</si>
  <si>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</si>
  <si>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</si>
  <si>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</si>
  <si>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</si>
  <si>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3</t>
  </si>
  <si>
    <t>Zvislé a kompletné konštrukcie</t>
  </si>
  <si>
    <t>K</t>
  </si>
  <si>
    <t>317165101</t>
  </si>
  <si>
    <t>Prekladový trámec YTONG  výšky 124 mm, dĺžky 1150 mm</t>
  </si>
  <si>
    <t>ks</t>
  </si>
  <si>
    <t>4</t>
  </si>
  <si>
    <t>2</t>
  </si>
  <si>
    <t>342272103</t>
  </si>
  <si>
    <t>Priečky z tvárnic YTONG hr. 100 mm P2-500 hladkých, na MVC a maltu YTONG (100x249x599)</t>
  </si>
  <si>
    <t>m2</t>
  </si>
  <si>
    <t>342948113</t>
  </si>
  <si>
    <t>Ukotvenie priečok k betónovým konštrukciám priskrutkovaním</t>
  </si>
  <si>
    <t>m</t>
  </si>
  <si>
    <t>6</t>
  </si>
  <si>
    <t>342948115</t>
  </si>
  <si>
    <t>Ukončenie priečok ku konštrukciam montážnou penou</t>
  </si>
  <si>
    <t>8</t>
  </si>
  <si>
    <t>5</t>
  </si>
  <si>
    <t>346244357</t>
  </si>
  <si>
    <t>Obmurovka kúpelňových vaní  z tvárnic YTONG a malty, hrúbky 75 mm</t>
  </si>
  <si>
    <t>10</t>
  </si>
  <si>
    <t>346244371</t>
  </si>
  <si>
    <t>Zamurovanie rýh alebo potrubí z akéhokoľvek druhu pálených tehál a malty hrúbky 140 mm</t>
  </si>
  <si>
    <t>12</t>
  </si>
  <si>
    <t>Úpravy povrchov, podlahy, osadenie</t>
  </si>
  <si>
    <t>7</t>
  </si>
  <si>
    <t>611421431</t>
  </si>
  <si>
    <t>Oprava vnútorných vápenných omietok stropov železobetónových rovných tvárnicových a klenieb, opravovaná plocha nad 30 % štukových ozn.b1</t>
  </si>
  <si>
    <t>14</t>
  </si>
  <si>
    <t>611460121</t>
  </si>
  <si>
    <t>Príprava vnútorného podkladu stropov penetráciou základnou</t>
  </si>
  <si>
    <t>16</t>
  </si>
  <si>
    <t>9</t>
  </si>
  <si>
    <t>611460223</t>
  </si>
  <si>
    <t>Vnútorná omietka stropov vápenná štuková ozn.b</t>
  </si>
  <si>
    <t>18</t>
  </si>
  <si>
    <t>612409991</t>
  </si>
  <si>
    <t>Začistenie omietok (s dodaním hmoty) okolo dverí,podláh, obkladov atď.</t>
  </si>
  <si>
    <t>11</t>
  </si>
  <si>
    <t>612421431</t>
  </si>
  <si>
    <t>Oprava vnútorných vápenných omietok stien, v množstve opravenej plochy nad 30 do 50 % štukových ozn.a1</t>
  </si>
  <si>
    <t>22</t>
  </si>
  <si>
    <t>612460121</t>
  </si>
  <si>
    <t>Príprava vnútorného podkladu stien penetráciou základnou</t>
  </si>
  <si>
    <t>24</t>
  </si>
  <si>
    <t>13</t>
  </si>
  <si>
    <t>612460223</t>
  </si>
  <si>
    <t>Vnútorná omietka stien vápenná štuková ozn.a</t>
  </si>
  <si>
    <t>26</t>
  </si>
  <si>
    <t>612481119</t>
  </si>
  <si>
    <t>Potiahnutie vnútorných stien sklotextílnou mriežkou s celoplošným prilepením</t>
  </si>
  <si>
    <t>28</t>
  </si>
  <si>
    <t>15</t>
  </si>
  <si>
    <t>631312141</t>
  </si>
  <si>
    <t>Doplnenie existujúcich mazanín prostým betónom (s dodaním hmôt) bez poteru rýh v mazaninách</t>
  </si>
  <si>
    <t>m3</t>
  </si>
  <si>
    <t>30</t>
  </si>
  <si>
    <t>632450443</t>
  </si>
  <si>
    <t>Opravný poter CEMIX, oprava dutín a výtlkov v poteroch, Polymércementový poter 40 MPa, ozn. 070, hr. 10 mm</t>
  </si>
  <si>
    <t>32</t>
  </si>
  <si>
    <t>17</t>
  </si>
  <si>
    <t>632451441</t>
  </si>
  <si>
    <t>Doplnenie cementového poteru s plochou jednotlivo (s dodaním hmôt) do 4 m2 a hr. do 40 mm</t>
  </si>
  <si>
    <t>34</t>
  </si>
  <si>
    <t>632457605</t>
  </si>
  <si>
    <t>Cementová samonivelizačná hmota Weber - Terranova, weber.floor 4610, triedy CT-C35-F10, hr. 10 mm</t>
  </si>
  <si>
    <t>36</t>
  </si>
  <si>
    <t>19</t>
  </si>
  <si>
    <t>642945111</t>
  </si>
  <si>
    <t>Osadenie oceľ. zárubní protipož. dverí s obetónov. jednokrídlové do 2,5 m2</t>
  </si>
  <si>
    <t>38</t>
  </si>
  <si>
    <t>M</t>
  </si>
  <si>
    <t>553310010308</t>
  </si>
  <si>
    <t>Zárubňa požiarna oceľová,  šxvxhr 800x1970x170 mm</t>
  </si>
  <si>
    <t>40</t>
  </si>
  <si>
    <t>Ostatné konštrukcie a práce-búranie</t>
  </si>
  <si>
    <t>21</t>
  </si>
  <si>
    <t>941955001</t>
  </si>
  <si>
    <t>Lešenie ľahké pracovné pomocné, s výškou lešeňovej podlahy do 1,20 m</t>
  </si>
  <si>
    <t>42</t>
  </si>
  <si>
    <t>952901110</t>
  </si>
  <si>
    <t>Čistenie objektu</t>
  </si>
  <si>
    <t>44</t>
  </si>
  <si>
    <t>23</t>
  </si>
  <si>
    <t>965043331</t>
  </si>
  <si>
    <t>Búranie podkladov pod dlažby, liatych dlažieb a mazanín,betón s poterom,hr.do 100 mm -2,20000t</t>
  </si>
  <si>
    <t>46</t>
  </si>
  <si>
    <t>966079851</t>
  </si>
  <si>
    <t>Prerušenie oceľového profilu prierezu do 100 mm2</t>
  </si>
  <si>
    <t>48</t>
  </si>
  <si>
    <t>25</t>
  </si>
  <si>
    <t>967041112</t>
  </si>
  <si>
    <t>Prikresanie rovných ostení bez odstupu, po hrubom vybúraní otvorov, v betóne,  -0,06600t</t>
  </si>
  <si>
    <t>50</t>
  </si>
  <si>
    <t>968061112</t>
  </si>
  <si>
    <t>Vyvesenie dreveného okenného krídla do suti plochy do 1,5 m2, -0,01200t</t>
  </si>
  <si>
    <t>52</t>
  </si>
  <si>
    <t>27</t>
  </si>
  <si>
    <t>968061115</t>
  </si>
  <si>
    <t>Demontáž okien drevených, 1 bm obvodu - 0,008t</t>
  </si>
  <si>
    <t>54</t>
  </si>
  <si>
    <t>968061125</t>
  </si>
  <si>
    <t>Vyvesenie dreveného dverného krídla do suti plochy do 2 m2, -0,02400t</t>
  </si>
  <si>
    <t>56</t>
  </si>
  <si>
    <t>29</t>
  </si>
  <si>
    <t>968072455</t>
  </si>
  <si>
    <t>Vybúranie kovových dverových zárubní plochy do 2 m2,  -0,07600t</t>
  </si>
  <si>
    <t>58</t>
  </si>
  <si>
    <t>969011121</t>
  </si>
  <si>
    <t>Vybúranie vodovodného vedenia DN do 52 mm,  -0,01300t</t>
  </si>
  <si>
    <t>súb</t>
  </si>
  <si>
    <t>60</t>
  </si>
  <si>
    <t>31</t>
  </si>
  <si>
    <t>969021121</t>
  </si>
  <si>
    <t>Vybúranie kanalizačného potrubia DN do 200 mm,  -0,06300t</t>
  </si>
  <si>
    <t>62</t>
  </si>
  <si>
    <t>971024451</t>
  </si>
  <si>
    <t>Vybúranie otvoru v murive kamennom alebo zmiešanom plochy do 0,25 m2, hr. do 450 mm,  -0,24800t</t>
  </si>
  <si>
    <t>64</t>
  </si>
  <si>
    <t>33</t>
  </si>
  <si>
    <t>971033451</t>
  </si>
  <si>
    <t>Vybúranie otvoru v murive tehl. plochy do 0,25 m2 hr. do 450 mm,  -0,21900t</t>
  </si>
  <si>
    <t>66</t>
  </si>
  <si>
    <t>971055000</t>
  </si>
  <si>
    <t>Rezanie konštrukcií zo železobetónu stenovou pílou -0,00960t</t>
  </si>
  <si>
    <t>68</t>
  </si>
  <si>
    <t>35</t>
  </si>
  <si>
    <t>972056001</t>
  </si>
  <si>
    <t>Jadrové vrty diamantovými korunkami do D 20 mm - železobetónových -0,00001t</t>
  </si>
  <si>
    <t>cm</t>
  </si>
  <si>
    <t>70</t>
  </si>
  <si>
    <t>972056015</t>
  </si>
  <si>
    <t>Jadrové vrty diamantovými korunkami do D 160 mm do stropov - železobetónových -0,00048t pre VZT,ZTI</t>
  </si>
  <si>
    <t>72</t>
  </si>
  <si>
    <t>37</t>
  </si>
  <si>
    <t>974041111</t>
  </si>
  <si>
    <t>Vysekanie cementovej alebo betónovej zálievky zo škár medzi panelmi , prierez 30x30 mm,  -0,00200t</t>
  </si>
  <si>
    <t>74</t>
  </si>
  <si>
    <t>974042543</t>
  </si>
  <si>
    <t>Vysekanie rýh v podlahe do hĺbky 70 mm a šírky do 100 mm,  -0,01600t</t>
  </si>
  <si>
    <t>76</t>
  </si>
  <si>
    <t>39</t>
  </si>
  <si>
    <t>979011111</t>
  </si>
  <si>
    <t>Zvislá doprava sutiny a vybúraných hmôt za prvé podlažie nad alebo pod základným podlažím</t>
  </si>
  <si>
    <t>t</t>
  </si>
  <si>
    <t>78</t>
  </si>
  <si>
    <t>979082111</t>
  </si>
  <si>
    <t>Vnútrostavenisková doprava sutiny a vybúraných hmôt do 10 m</t>
  </si>
  <si>
    <t>80</t>
  </si>
  <si>
    <t>41</t>
  </si>
  <si>
    <t>979082121</t>
  </si>
  <si>
    <t>Vnútrostavenisková doprava sutiny a vybúraných hmôt za každých ďalších 5 m</t>
  </si>
  <si>
    <t>82</t>
  </si>
  <si>
    <t>979089713</t>
  </si>
  <si>
    <t>Prenájom kontajneru 4 m3, vrátane poplatkov za skládku</t>
  </si>
  <si>
    <t>84</t>
  </si>
  <si>
    <t>99</t>
  </si>
  <si>
    <t>Presun hmôt HSV</t>
  </si>
  <si>
    <t>43</t>
  </si>
  <si>
    <t>998012023</t>
  </si>
  <si>
    <t>Presun hmôt pre budovy (801, 803, 812), zvislá konštr. monolit. betónová výšky do 24 m</t>
  </si>
  <si>
    <t>86</t>
  </si>
  <si>
    <t>999281111</t>
  </si>
  <si>
    <t>Presun hmôt pre opravy a údržbu objektov vrátane vonkajších plášťov výšky do 25 m</t>
  </si>
  <si>
    <t>88</t>
  </si>
  <si>
    <t>PSV</t>
  </si>
  <si>
    <t>Práce a dodávky PSV</t>
  </si>
  <si>
    <t>711</t>
  </si>
  <si>
    <t>Izolácie proti vode a vlhkosti</t>
  </si>
  <si>
    <t>45</t>
  </si>
  <si>
    <t>711462301</t>
  </si>
  <si>
    <t>Izolácia proti povrchovej a podpovrchovej tlakovej vode napr. AQUAFIN-2K hr. 2,5 mm na ploche vodorovnej vrátane výstužnej pásky ASO  Dichtband a tesniacej manžety</t>
  </si>
  <si>
    <t>90</t>
  </si>
  <si>
    <t>286680000100</t>
  </si>
  <si>
    <t>Tesniaca manžeta pre izolovanie prestupov potrubia, tesniaca páska, ....</t>
  </si>
  <si>
    <t>92</t>
  </si>
  <si>
    <t>47</t>
  </si>
  <si>
    <t>711463301</t>
  </si>
  <si>
    <t>Izolácia proti povrchovej a podpovrchovej tlakovej vode napr. AQUAFIN-2K hr. 2,5 mm na ploche zvislej vrátane výstužnej pásky  ASO Dichtband a tesniiacich manžiet</t>
  </si>
  <si>
    <t>94</t>
  </si>
  <si>
    <t>998711202</t>
  </si>
  <si>
    <t>Presun hmôt pre izoláciu proti vode v objektoch výšky nad 6 do 12 m</t>
  </si>
  <si>
    <t>%</t>
  </si>
  <si>
    <t>96</t>
  </si>
  <si>
    <t>713</t>
  </si>
  <si>
    <t>Izolácie tepelné</t>
  </si>
  <si>
    <t>49</t>
  </si>
  <si>
    <t>713510207</t>
  </si>
  <si>
    <t>Montáž tesnenia prestupu káblových, potrubných trás a tesnenie škár prierezu 0,8-1 m2 protipožiarnym povlakom</t>
  </si>
  <si>
    <t>98</t>
  </si>
  <si>
    <t>631470000400</t>
  </si>
  <si>
    <t>Technická izolácia  protipožiarna</t>
  </si>
  <si>
    <t>100</t>
  </si>
  <si>
    <t>51</t>
  </si>
  <si>
    <t>998713203</t>
  </si>
  <si>
    <t>Presun hmôt pre izolácie tepelné v objektoch výšky nad 12 m do 24 m</t>
  </si>
  <si>
    <t>102</t>
  </si>
  <si>
    <t>763</t>
  </si>
  <si>
    <t>Konštrukcie - drevostavby</t>
  </si>
  <si>
    <t>763138313</t>
  </si>
  <si>
    <t>Podhľad RIGIPS RF 1x12, 5-OK,strop železobetónový,upevnenie na závesoch</t>
  </si>
  <si>
    <t>104</t>
  </si>
  <si>
    <t>53</t>
  </si>
  <si>
    <t>763170041</t>
  </si>
  <si>
    <t>Revízne dvierka SDK 300x300 mm</t>
  </si>
  <si>
    <t>106</t>
  </si>
  <si>
    <t>763170051</t>
  </si>
  <si>
    <t>Revízne dvierka 300x300 mm vývesné protipožiarne  pre sdk steny (PO projekt)</t>
  </si>
  <si>
    <t>108</t>
  </si>
  <si>
    <t>55</t>
  </si>
  <si>
    <t>998763201</t>
  </si>
  <si>
    <t>Presun hmôt pre drevostavby v objektoch výšky do 12 m</t>
  </si>
  <si>
    <t>110</t>
  </si>
  <si>
    <t>766</t>
  </si>
  <si>
    <t>Konštrukcie stolárske</t>
  </si>
  <si>
    <t>766111820</t>
  </si>
  <si>
    <t>Demontáž drevených stien plných,  -0,01695t</t>
  </si>
  <si>
    <t>112</t>
  </si>
  <si>
    <t>57</t>
  </si>
  <si>
    <t>766411812</t>
  </si>
  <si>
    <t>Demontáž obloženia stien panelmi, veľ. nad 1,5 m2,  -0,02465t</t>
  </si>
  <si>
    <t>114</t>
  </si>
  <si>
    <t>766421823</t>
  </si>
  <si>
    <t>Demontáže stolárskych konštrukcií, doplnkov, drobných predmetov.... -0,00800t</t>
  </si>
  <si>
    <t>116</t>
  </si>
  <si>
    <t>59</t>
  </si>
  <si>
    <t>766621081</t>
  </si>
  <si>
    <t>Montáž okna plastového na PUR penu</t>
  </si>
  <si>
    <t>118</t>
  </si>
  <si>
    <t>611410008200</t>
  </si>
  <si>
    <t>Plastové okno trojkrídlové , vxš 1500x2400 mm, izolačné trojsklo</t>
  </si>
  <si>
    <t>120</t>
  </si>
  <si>
    <t>61</t>
  </si>
  <si>
    <t>766694153</t>
  </si>
  <si>
    <t>Montáž parapetnej dosky vonkajšej+vnútornej dĺžky 1600-2600 mm</t>
  </si>
  <si>
    <t>122</t>
  </si>
  <si>
    <t>611560000500</t>
  </si>
  <si>
    <t>Parapetná doska vonkajšia+vnútorná</t>
  </si>
  <si>
    <t>124</t>
  </si>
  <si>
    <t>63</t>
  </si>
  <si>
    <t>766681013</t>
  </si>
  <si>
    <t>Montáž sietí na okno jednokrídlové, na rám okna do 1,68 m2</t>
  </si>
  <si>
    <t>126</t>
  </si>
  <si>
    <t>ZIL BK04 8888</t>
  </si>
  <si>
    <t>SIEŤKA PROTI HMYZU 0,80 x 1,50m</t>
  </si>
  <si>
    <t>128</t>
  </si>
  <si>
    <t>65</t>
  </si>
  <si>
    <t>767661500</t>
  </si>
  <si>
    <t>Montáž interierovej žalúzie hliníkovej lamelovej štandardnej</t>
  </si>
  <si>
    <t>130</t>
  </si>
  <si>
    <t>611530061300</t>
  </si>
  <si>
    <t>Žalúzie interiérové hliníkové STANDART, lamela šírky 18/25 mm, biela, bez vedenia</t>
  </si>
  <si>
    <t>132</t>
  </si>
  <si>
    <t>67</t>
  </si>
  <si>
    <t>766661422</t>
  </si>
  <si>
    <t>Montáž dverí drevených vchodových protipožiarnych do kovovej PP zárubne</t>
  </si>
  <si>
    <t>134</t>
  </si>
  <si>
    <t>611650001190</t>
  </si>
  <si>
    <t>Dvere vnútorné protipožiarne drevené EI EW 30 D3, šxv 800x1970 mm, požiarna výplň DTD, SK certifikát</t>
  </si>
  <si>
    <t>136</t>
  </si>
  <si>
    <t>69</t>
  </si>
  <si>
    <t>766669119</t>
  </si>
  <si>
    <t>Montáž samozatvárača pre dverné krídla</t>
  </si>
  <si>
    <t>138</t>
  </si>
  <si>
    <t>549170000600</t>
  </si>
  <si>
    <t>Samozatvárač pre dvere</t>
  </si>
  <si>
    <t>140</t>
  </si>
  <si>
    <t>71</t>
  </si>
  <si>
    <t>767649196</t>
  </si>
  <si>
    <t>Montáž doplnkov dverí - padací prah dverného krídla požiarny, magnetický</t>
  </si>
  <si>
    <t>142</t>
  </si>
  <si>
    <t>CO-1750-930</t>
  </si>
  <si>
    <t>Padací výsuvný prah požiarne prevedenie</t>
  </si>
  <si>
    <t>144</t>
  </si>
  <si>
    <t>73</t>
  </si>
  <si>
    <t>767649195</t>
  </si>
  <si>
    <t>Montáž doplnkov dverí - zámok</t>
  </si>
  <si>
    <t>146</t>
  </si>
  <si>
    <t>549230000800</t>
  </si>
  <si>
    <t>Zámok zadlabávací kompletná sada</t>
  </si>
  <si>
    <t>148</t>
  </si>
  <si>
    <t>75</t>
  </si>
  <si>
    <t>767649197</t>
  </si>
  <si>
    <t>Montáž doplnkov dverí -  kovanie</t>
  </si>
  <si>
    <t>150</t>
  </si>
  <si>
    <t>549150000600</t>
  </si>
  <si>
    <t>Kľučka dverová 2x, 2x rozeta BB, FAB, nehrdzavejúca oceľ, povrch nerez brúsený</t>
  </si>
  <si>
    <t>152</t>
  </si>
  <si>
    <t>77</t>
  </si>
  <si>
    <t>766694981</t>
  </si>
  <si>
    <t>Demontáž parapetnej dosky drevenej šírky do 300 mm, dĺžky nad 1600 mm, -0,006t</t>
  </si>
  <si>
    <t>154</t>
  </si>
  <si>
    <t>766641161</t>
  </si>
  <si>
    <t>Montáž dverí plastových, 1 m obvodu dverí</t>
  </si>
  <si>
    <t>156</t>
  </si>
  <si>
    <t>79</t>
  </si>
  <si>
    <t>611730000200</t>
  </si>
  <si>
    <t>Dvere plastové interiérové jednodielne 700x1970  vrátane zárubne</t>
  </si>
  <si>
    <t>158</t>
  </si>
  <si>
    <t>766662113</t>
  </si>
  <si>
    <t>Montáž dverového krídla otočného jednokrídlového do zárubne, vrátane kovania</t>
  </si>
  <si>
    <t>160</t>
  </si>
  <si>
    <t>81</t>
  </si>
  <si>
    <t>549150000601</t>
  </si>
  <si>
    <t>Kľučka dverová 2x (kľučka/kľučka), 2x rozeta BB, štandardný vložkový zámok</t>
  </si>
  <si>
    <t>162</t>
  </si>
  <si>
    <t>611610000800</t>
  </si>
  <si>
    <t>Dvere vnútorné jednokrídlové, šírka 600-900 mm,povrch CPL biela, mechanicky odolné plné, index nepriezvučnosti 37 db</t>
  </si>
  <si>
    <t>164</t>
  </si>
  <si>
    <t>83</t>
  </si>
  <si>
    <t>998766203</t>
  </si>
  <si>
    <t>Presun hmot pre konštrukcie stolárske v objektoch výšky nad 12 do 24 m</t>
  </si>
  <si>
    <t>166</t>
  </si>
  <si>
    <t>767</t>
  </si>
  <si>
    <t>Konštrukcie doplnkové kovové</t>
  </si>
  <si>
    <t>771</t>
  </si>
  <si>
    <t>Podlahy z dlaždíc</t>
  </si>
  <si>
    <t>771415002</t>
  </si>
  <si>
    <t>Montáž soklíkov z obkladačiek do tmelu</t>
  </si>
  <si>
    <t>168</t>
  </si>
  <si>
    <t>85</t>
  </si>
  <si>
    <t>771576315</t>
  </si>
  <si>
    <t>Montáž podláh z dlaždíc keramických do tmelu flexibilného mrazuvzdorného v obmedzenom priestore veľ. 600 x 600 mm</t>
  </si>
  <si>
    <t>170</t>
  </si>
  <si>
    <t>597740003300</t>
  </si>
  <si>
    <t>Dlaždice keramické kalibrované), lxvxhr 598x598x10 mm,</t>
  </si>
  <si>
    <t>172</t>
  </si>
  <si>
    <t>87</t>
  </si>
  <si>
    <t>763797101</t>
  </si>
  <si>
    <t>Montáž - škárovanie tmelením</t>
  </si>
  <si>
    <t>174</t>
  </si>
  <si>
    <t>998771203</t>
  </si>
  <si>
    <t>Presun hmôt pre podlahy z dlaždíc v objektoch výšky nad 12 do 24 m</t>
  </si>
  <si>
    <t>176</t>
  </si>
  <si>
    <t>776</t>
  </si>
  <si>
    <t>Podlahy povlakové</t>
  </si>
  <si>
    <t>89</t>
  </si>
  <si>
    <t>776401800</t>
  </si>
  <si>
    <t>Demontáž soklíkov alebo líšt</t>
  </si>
  <si>
    <t>178</t>
  </si>
  <si>
    <t>776511820</t>
  </si>
  <si>
    <t>Odstránenie povlakových podláh z nášľapnej plochy lepených s podložkou,  -0,00100t</t>
  </si>
  <si>
    <t>180</t>
  </si>
  <si>
    <t>91</t>
  </si>
  <si>
    <t>775591910</t>
  </si>
  <si>
    <t>Ostatné opravy na nášľapnej ploche brúsenie podláh strojné</t>
  </si>
  <si>
    <t>182</t>
  </si>
  <si>
    <t>776420010</t>
  </si>
  <si>
    <t>Lepenie podlahových soklov z PVC</t>
  </si>
  <si>
    <t>184</t>
  </si>
  <si>
    <t>93</t>
  </si>
  <si>
    <t>283410017900</t>
  </si>
  <si>
    <t>Soklová PVC lišta</t>
  </si>
  <si>
    <t>186</t>
  </si>
  <si>
    <t>776541100</t>
  </si>
  <si>
    <t>Lepenie povlakových podláh PVC, vr.zvárania</t>
  </si>
  <si>
    <t>188</t>
  </si>
  <si>
    <t>95</t>
  </si>
  <si>
    <t>52758</t>
  </si>
  <si>
    <t>PVC heterogénna podlaha</t>
  </si>
  <si>
    <t>190</t>
  </si>
  <si>
    <t>776990105</t>
  </si>
  <si>
    <t>Vysávanie podkladu pred kladením povlakových podláh</t>
  </si>
  <si>
    <t>192</t>
  </si>
  <si>
    <t>97</t>
  </si>
  <si>
    <t>776990110</t>
  </si>
  <si>
    <t>Penetrovanie podkladu pred kladením povlakových podláh</t>
  </si>
  <si>
    <t>194</t>
  </si>
  <si>
    <t>776992200</t>
  </si>
  <si>
    <t>Príprava podkladu prebrúsením strojne brúskou na betón</t>
  </si>
  <si>
    <t>196</t>
  </si>
  <si>
    <t>776995111</t>
  </si>
  <si>
    <t>Ostatné práce - lepenie prechodových profilov</t>
  </si>
  <si>
    <t>198</t>
  </si>
  <si>
    <t>611990001400</t>
  </si>
  <si>
    <t>Lišta prechodová samolepiaca, šírka 40 mm,s hladkým povrchom</t>
  </si>
  <si>
    <t>200</t>
  </si>
  <si>
    <t>101</t>
  </si>
  <si>
    <t>998776203</t>
  </si>
  <si>
    <t>Presun hmôt pre podlahy povlakové v objektoch výšky nad 12 do 24 m</t>
  </si>
  <si>
    <t>202</t>
  </si>
  <si>
    <t>781</t>
  </si>
  <si>
    <t>Obklady</t>
  </si>
  <si>
    <t>781445126</t>
  </si>
  <si>
    <t>Montáž obkladov vnútor. stien z obkladačiek kladených do tmelu v obmedzenom priestore veľ. 300x600 mm</t>
  </si>
  <si>
    <t>204</t>
  </si>
  <si>
    <t>103</t>
  </si>
  <si>
    <t>597640001800</t>
  </si>
  <si>
    <t>Obkladačky keramické , lxvxhr 298x598x10 mm</t>
  </si>
  <si>
    <t>206</t>
  </si>
  <si>
    <t>781491011</t>
  </si>
  <si>
    <t>Montáž plastových profilov pre obklad do malty - roh steny,ukončujúci profil</t>
  </si>
  <si>
    <t>208</t>
  </si>
  <si>
    <t>105</t>
  </si>
  <si>
    <t>283410004401</t>
  </si>
  <si>
    <t>Profil ukončovací oblý uzavretý s nosom</t>
  </si>
  <si>
    <t>210</t>
  </si>
  <si>
    <t>634601511</t>
  </si>
  <si>
    <t>Zaplnenie  škár  tmelom silikónovým  šírky škáry do 5 mm</t>
  </si>
  <si>
    <t>212</t>
  </si>
  <si>
    <t>107</t>
  </si>
  <si>
    <t>998781203</t>
  </si>
  <si>
    <t>Presun hmôt pre obklady keramické v objektoch výšky nad 12 do 24 m</t>
  </si>
  <si>
    <t>214</t>
  </si>
  <si>
    <t>784</t>
  </si>
  <si>
    <t>Maľby</t>
  </si>
  <si>
    <t>784418011</t>
  </si>
  <si>
    <t>Zakrývanie otvorov, podláh a zariadení fóliou v miestnostiach alebo na schodisku</t>
  </si>
  <si>
    <t>216</t>
  </si>
  <si>
    <t>109</t>
  </si>
  <si>
    <t>784418012</t>
  </si>
  <si>
    <t>Zakrývanie podláh a zariadení papierom v miestnostiach alebo na schodisku</t>
  </si>
  <si>
    <t>218</t>
  </si>
  <si>
    <t>784430301</t>
  </si>
  <si>
    <t>Vyhladenie spojov akrylátovým tmelom jednonásobné do výšky 3.80 m</t>
  </si>
  <si>
    <t>220</t>
  </si>
  <si>
    <t>111</t>
  </si>
  <si>
    <t>7844101029</t>
  </si>
  <si>
    <t>Penetrovanie jednonásobné jemnozrnných podkladov  výšky do 3,80 m</t>
  </si>
  <si>
    <t>222</t>
  </si>
  <si>
    <t>784452351</t>
  </si>
  <si>
    <t>Maľby z maliarskych zmesí, umývateľný interiérový náter (IKS) na jemnozrnný podklad  výšky do 3,80 m</t>
  </si>
  <si>
    <t>224</t>
  </si>
  <si>
    <t>113</t>
  </si>
  <si>
    <t>784473111</t>
  </si>
  <si>
    <t>Bandážovanie styčných spojov stropov šírky do 0,25 m výšky do 3,80 m</t>
  </si>
  <si>
    <t>226</t>
  </si>
  <si>
    <t>784474111</t>
  </si>
  <si>
    <t>Bandážovanie styčných spojov stien šírky do 0,15 m výšky do 3,80 m</t>
  </si>
  <si>
    <t>228</t>
  </si>
  <si>
    <t>115</t>
  </si>
  <si>
    <t>784495901</t>
  </si>
  <si>
    <t>Izolovanie 1x celulóznymi alebo syntet. farbami na podklad jemnozrnný výšky do 3,80 m</t>
  </si>
  <si>
    <t>230</t>
  </si>
  <si>
    <t>785</t>
  </si>
  <si>
    <t>Tapetovanie</t>
  </si>
  <si>
    <t>785411800</t>
  </si>
  <si>
    <t>Odstránenie tapiet papierových výšky do 3,80 m</t>
  </si>
  <si>
    <t>232</t>
  </si>
  <si>
    <t>117</t>
  </si>
  <si>
    <t>784410102</t>
  </si>
  <si>
    <t>Penetrovanie jednonásobné jemnozrnných podkladov  výšky do 3,80 m (odstraňovač tapiet)</t>
  </si>
  <si>
    <t>234</t>
  </si>
  <si>
    <t>14765-14766</t>
  </si>
  <si>
    <t>Metylan Odstraňovač tapiet 500ml</t>
  </si>
  <si>
    <t>236</t>
  </si>
  <si>
    <t>HZS</t>
  </si>
  <si>
    <t>Hodinové zúčtovacie sadzby</t>
  </si>
  <si>
    <t>119</t>
  </si>
  <si>
    <t>HZS000213</t>
  </si>
  <si>
    <t>Stavebno montážne práce náročné ucelené - odborné, tvorivé remeselné (Tr. 3) v rozsahu viac ako 4 a menej ako 8 hodín</t>
  </si>
  <si>
    <t>hod</t>
  </si>
  <si>
    <t>262144</t>
  </si>
  <si>
    <t>238</t>
  </si>
  <si>
    <t>SO02 - Oprava bunky A10,A9, A5,A4_ zdravotechnika</t>
  </si>
  <si>
    <t xml:space="preserve">PSV - Práce a dodávky PSV   </t>
  </si>
  <si>
    <t>721 - Zdravotech. vnútorná kanalizácia</t>
  </si>
  <si>
    <t xml:space="preserve">    722 - Zdravotechnika - vnútorný vodovod</t>
  </si>
  <si>
    <t xml:space="preserve">    725 - Zdravotechnika - zariaď. predmety</t>
  </si>
  <si>
    <t xml:space="preserve">Práce a dodávky PSV   </t>
  </si>
  <si>
    <t>721</t>
  </si>
  <si>
    <t>Zdravotech. vnútorná kanalizácia</t>
  </si>
  <si>
    <t>230080462</t>
  </si>
  <si>
    <t>Rez potrubia ručnou pílkou D x t 28 x 2.6</t>
  </si>
  <si>
    <t>1085608900</t>
  </si>
  <si>
    <t>721140915</t>
  </si>
  <si>
    <t>Oprava odpadového potrubia liatinového prepojenie doterajšieho potrubia DN 100</t>
  </si>
  <si>
    <t>-1559282200</t>
  </si>
  <si>
    <t>721140925</t>
  </si>
  <si>
    <t>Oprava odpadového potrubia liatinového krátenie rúr DN 100</t>
  </si>
  <si>
    <t>1763053924</t>
  </si>
  <si>
    <t>721171531.S</t>
  </si>
  <si>
    <t>Potrubie odpadné zvislé z odhlučnených rúr PE D 110/6 mm</t>
  </si>
  <si>
    <t>-1498621150</t>
  </si>
  <si>
    <t>721172257.S</t>
  </si>
  <si>
    <t>Montáž spojky HT potrubia DN 125</t>
  </si>
  <si>
    <t>792345036</t>
  </si>
  <si>
    <t>286540016900.S</t>
  </si>
  <si>
    <t>Spojka HT DN 125, PP systém pre beztlakový rozvod vnútorného odpadu</t>
  </si>
  <si>
    <t>-1148043198</t>
  </si>
  <si>
    <t>7211723570</t>
  </si>
  <si>
    <t>Montáž čistiaceho kusu potrubia do DN 125</t>
  </si>
  <si>
    <t>-1388151319</t>
  </si>
  <si>
    <t>2860022630</t>
  </si>
  <si>
    <t>Čistiaci kus na potrubie dimenzie D110</t>
  </si>
  <si>
    <t>2130542192</t>
  </si>
  <si>
    <t>721194109</t>
  </si>
  <si>
    <t>Zriadenie prípojky na potrubí vyvedenie a upevnenie odpadových výpustiek D 110x2, 3</t>
  </si>
  <si>
    <t>-2077347499</t>
  </si>
  <si>
    <t>721173204</t>
  </si>
  <si>
    <t>Potrubie z PP odpadné pripájacie D 40x1, 8</t>
  </si>
  <si>
    <t>721173205</t>
  </si>
  <si>
    <t>Potrubie z PVC - U odpadné pripájacie D 50x1, 8</t>
  </si>
  <si>
    <t>721173206</t>
  </si>
  <si>
    <t>Potrubie z PP odpadné pripájacie D 110x2,7</t>
  </si>
  <si>
    <t>2862100700</t>
  </si>
  <si>
    <t>Odbočka T redukčná D 63/50 mm PVC</t>
  </si>
  <si>
    <t>2862100200</t>
  </si>
  <si>
    <t>Odbočka T jednoznačná D 40 mm PVC</t>
  </si>
  <si>
    <t>HTB040/87</t>
  </si>
  <si>
    <t>Koleno HT DN 40/87°, PP systém pre beztlakový rozvod vnútorného odpadu, PIPELIFE</t>
  </si>
  <si>
    <t>380806239</t>
  </si>
  <si>
    <t>HTB050/45</t>
  </si>
  <si>
    <t>Koleno HT DN 50/45°, PP systém pre beztlakový rozvod vnútorného odpadu, PIPELIFE</t>
  </si>
  <si>
    <t>-1696704675</t>
  </si>
  <si>
    <t>HTUG050</t>
  </si>
  <si>
    <t>Prechod z liatinu na HT DN 50, bez tesnenia GA, PP systém pre beztlakový rozvod vnútorného odpadu, PIPELIFE</t>
  </si>
  <si>
    <t>-81550464</t>
  </si>
  <si>
    <t>HTUG100</t>
  </si>
  <si>
    <t>Prechod z liatinu na HT DN 100, bez tesnenia GA, PP systém pre beztlakový rozvod vnútorného odpadu, PIPELIFE</t>
  </si>
  <si>
    <t>-1296397345</t>
  </si>
  <si>
    <t>280102</t>
  </si>
  <si>
    <t>Koleno INSTAPLAST PP-R D 16x1/2" 90° MZD kovový vnútorný závit, systém pre rozvod vody a stlačeného vzduchu, PIPELIFE</t>
  </si>
  <si>
    <t>742507288</t>
  </si>
  <si>
    <t>2860022340</t>
  </si>
  <si>
    <t>HT redukcia DN 50/40</t>
  </si>
  <si>
    <t>721290111</t>
  </si>
  <si>
    <t>Ostatné - skúška tesnosti kanalizácie v objektoch vodou do DN 125</t>
  </si>
  <si>
    <t>721290822.S</t>
  </si>
  <si>
    <t>Vnútrostav. premiestnenie vybúraných hmôt vnútor. kanal. vodorovne do 100 m z budov vysokých do 12 m</t>
  </si>
  <si>
    <t>-1270055973</t>
  </si>
  <si>
    <t>998721203.S</t>
  </si>
  <si>
    <t>Presun hmôt pre vnútornú kanalizáciu v objektoch výšky nad 12 do 24 m</t>
  </si>
  <si>
    <t>25617189</t>
  </si>
  <si>
    <t>722</t>
  </si>
  <si>
    <t>Zdravotechnika - vnútorný vodovod</t>
  </si>
  <si>
    <t>722172631</t>
  </si>
  <si>
    <t>Potrubie z rúr , rúrka univerzálna  DN 40,0x5,5 v tyčiach</t>
  </si>
  <si>
    <t>-709999364</t>
  </si>
  <si>
    <t>769071009</t>
  </si>
  <si>
    <t>Montáž lišty +  konzoly Walraven</t>
  </si>
  <si>
    <t>-795907299</t>
  </si>
  <si>
    <t>sadakupevneniu</t>
  </si>
  <si>
    <t>Konzola, lišta, objímky pre upevnenie závesného systému</t>
  </si>
  <si>
    <t>-2021770748</t>
  </si>
  <si>
    <t>722171131.S</t>
  </si>
  <si>
    <t>Potrubie plasthliníkové D 18 mm</t>
  </si>
  <si>
    <t>-541234099</t>
  </si>
  <si>
    <t>286220000200.S</t>
  </si>
  <si>
    <t>Koleno lisovacie pre plasthliníkové potrubia D 18/90 mm</t>
  </si>
  <si>
    <t>525633380</t>
  </si>
  <si>
    <t>286220007800.S</t>
  </si>
  <si>
    <t>T-kus lisovací pre plasthliníkové potrubia D 18 mm</t>
  </si>
  <si>
    <t>2064009562</t>
  </si>
  <si>
    <t>286220039900.S</t>
  </si>
  <si>
    <t>Spojka pre plasthliníkové potrubie D 18 mm</t>
  </si>
  <si>
    <t>1797761509</t>
  </si>
  <si>
    <t>286220046700.S</t>
  </si>
  <si>
    <t>Redukcia lisovacia pre plasthliníkové potrubie D 18/16 mm</t>
  </si>
  <si>
    <t>603711584</t>
  </si>
  <si>
    <t>722171132.S</t>
  </si>
  <si>
    <t>Potrubie plasthliníkové D 20 mm</t>
  </si>
  <si>
    <t>-892936049</t>
  </si>
  <si>
    <t>286220000300.S</t>
  </si>
  <si>
    <t>Koleno lisovacie pre plasthliníkové potrubia D 20/90 mm</t>
  </si>
  <si>
    <t>856032042</t>
  </si>
  <si>
    <t>286220007900.S</t>
  </si>
  <si>
    <t>T-kus lisovací pre plasthliníkové potrubia D 20 mm</t>
  </si>
  <si>
    <t>-181911310</t>
  </si>
  <si>
    <t>286220040000.S</t>
  </si>
  <si>
    <t>Spojka pre plasthliníkové potrubie D 20 mm</t>
  </si>
  <si>
    <t>2119880714</t>
  </si>
  <si>
    <t>286220046800.S</t>
  </si>
  <si>
    <t>Redukcia lisovacia pre plasthliníkové potrubie D 20/16 mm</t>
  </si>
  <si>
    <t>-1793544643</t>
  </si>
  <si>
    <t>722130803</t>
  </si>
  <si>
    <t xml:space="preserve">Demontáž potrubia z oceľových rúrok závitových </t>
  </si>
  <si>
    <t>613649260</t>
  </si>
  <si>
    <t>722220851</t>
  </si>
  <si>
    <t>Demontáž armatúry závitovej s jedným závitom do G 3/4,  -0,00069t</t>
  </si>
  <si>
    <t>156155998</t>
  </si>
  <si>
    <t>713400842</t>
  </si>
  <si>
    <t>Odstránenie tepelnej izolácie potrubia s konštrukciou vrátane povrchovej úpravy,  -0,04810t</t>
  </si>
  <si>
    <t>1132102957</t>
  </si>
  <si>
    <t>721194105</t>
  </si>
  <si>
    <t>Zriadenie prípojky na potrubí vyvedenie a upevnenie odpadových výpustiek D 50x1, 8</t>
  </si>
  <si>
    <t>-1997609456</t>
  </si>
  <si>
    <t>722221010</t>
  </si>
  <si>
    <t>Montáž guľového kohúta závitového priameho pre vodu G 1/2</t>
  </si>
  <si>
    <t>-1324403725</t>
  </si>
  <si>
    <t>551110013700</t>
  </si>
  <si>
    <t>Guľový uzáver pre vodu Perfecta, 1/2" FF, páčka, niklovaná mosadz, IVAR</t>
  </si>
  <si>
    <t>-158450802</t>
  </si>
  <si>
    <t>722229101.1</t>
  </si>
  <si>
    <t>Montáž ventilu výtok., plavák.,vypúšť.,odvodňov.,kohút.plniaceho,vypúšťacieho PN 0.6, ventilov G 1/2</t>
  </si>
  <si>
    <t>2112076244</t>
  </si>
  <si>
    <t>551245481250</t>
  </si>
  <si>
    <t>Guľový kohút 1/2" vypúštací</t>
  </si>
  <si>
    <t>271546768</t>
  </si>
  <si>
    <t>722220111</t>
  </si>
  <si>
    <t>Montáž armatúry závitovej s jedným závitom, nástenka pre výtokový ventil G 1/2</t>
  </si>
  <si>
    <t>805644473</t>
  </si>
  <si>
    <t>5515339010145</t>
  </si>
  <si>
    <t>Nástenka 90° s vnútorným závitom, 15-Rp 1/2</t>
  </si>
  <si>
    <t>1242421815</t>
  </si>
  <si>
    <t>722181111</t>
  </si>
  <si>
    <t>Ochrana potrubia do DN 20 tepelná izolácia</t>
  </si>
  <si>
    <t>722290226</t>
  </si>
  <si>
    <t>Tlaková skúška vodovodného potrubia  do DN 50</t>
  </si>
  <si>
    <t>722290234</t>
  </si>
  <si>
    <t>Prepláchnutie a dezinfekcia vodovodného potrubia do DN 80</t>
  </si>
  <si>
    <t>998722202.S</t>
  </si>
  <si>
    <t>Presun hmôt pre vnútorný vodovod v objektoch výšky nad 6 do 12 m</t>
  </si>
  <si>
    <t>-1441361261</t>
  </si>
  <si>
    <t>725</t>
  </si>
  <si>
    <t>Zdravotechnika - zariaď. predmety</t>
  </si>
  <si>
    <t>763120011</t>
  </si>
  <si>
    <t>Sadrokartónová inštalačná predstena pre sanitárne zariadenia, dvojité opláštenie, doska 2xRBI 12,5 mm</t>
  </si>
  <si>
    <t>-1502085393</t>
  </si>
  <si>
    <t>725119307</t>
  </si>
  <si>
    <t>Montáž záchodovej misy kombinovanej s rovným odpadom</t>
  </si>
  <si>
    <t>súb.</t>
  </si>
  <si>
    <t>6420133890</t>
  </si>
  <si>
    <t>WC kombi LYRA PLUS, 630x360x385 + sedadlo LYRA biele</t>
  </si>
  <si>
    <t>725219401</t>
  </si>
  <si>
    <t>Montáž umývadla, bez výtokovej armatúry</t>
  </si>
  <si>
    <t>6420136780</t>
  </si>
  <si>
    <t>Umývadlo keramické LYRA PLUS-60, 600x490x195 mm, biela</t>
  </si>
  <si>
    <t>6420137990</t>
  </si>
  <si>
    <t>Umývadielko keramické TIGO-45, 450x230x155 mm, biela</t>
  </si>
  <si>
    <t>725229140</t>
  </si>
  <si>
    <t>Montáž vane ocelovej smaltovanej klasickej 130x70, bez výtokovej armatúr</t>
  </si>
  <si>
    <t>5522056100</t>
  </si>
  <si>
    <t>Vane smaltované plechové + nožičky JIKA RIGA, biela,  1300x700x375</t>
  </si>
  <si>
    <t>725245238.S</t>
  </si>
  <si>
    <t>Montáž zásteny vaňovej jednokrídlovej bočnej do výšky 1400 mm a šírky 800 mm</t>
  </si>
  <si>
    <t>-1278592084</t>
  </si>
  <si>
    <t>552260001025.S</t>
  </si>
  <si>
    <t>Vaňová zástena jednodielna šxv 800x1400 mm</t>
  </si>
  <si>
    <t>-1679815975</t>
  </si>
  <si>
    <t>725829601</t>
  </si>
  <si>
    <t>Montáž batérií umývadlových stojankových pákových alebo klasických</t>
  </si>
  <si>
    <t>5514671040</t>
  </si>
  <si>
    <t>Umývadlová batéria pre LYRA PLUS</t>
  </si>
  <si>
    <t>725839215.S</t>
  </si>
  <si>
    <t>Montáž batérie vaňovej nástennej</t>
  </si>
  <si>
    <t>-2047565762</t>
  </si>
  <si>
    <t>551450001200</t>
  </si>
  <si>
    <t>Batéria vaňová nástenná páková Lyra, rozteč 150 mm, bez sprchovej súpravy, chróm, JIKA</t>
  </si>
  <si>
    <t>1619597276</t>
  </si>
  <si>
    <t>725849205.S</t>
  </si>
  <si>
    <t>Montáž  držiak sprchy s nastaviteľnou výškou sprchy</t>
  </si>
  <si>
    <t>-1629148392</t>
  </si>
  <si>
    <t>551450002700</t>
  </si>
  <si>
    <t>Sprchová nástenná sada , chróm, JIKA</t>
  </si>
  <si>
    <t>522275816</t>
  </si>
  <si>
    <t>725869302.S</t>
  </si>
  <si>
    <t>Montáž ventilu  zápachovej uzávierky pre zariaďovacie predmety, umývadlovej do D 50 (podomietková)</t>
  </si>
  <si>
    <t>936969057</t>
  </si>
  <si>
    <t>551620005600.S</t>
  </si>
  <si>
    <t>Zápachová uzávierka - sifón pre umývadlá DN 50</t>
  </si>
  <si>
    <t>-120929163</t>
  </si>
  <si>
    <t>725869302</t>
  </si>
  <si>
    <t xml:space="preserve">Montáž zápachovej uzávierky pre zariaďovacie predmety, umývadlová do D 50 </t>
  </si>
  <si>
    <t>699491527</t>
  </si>
  <si>
    <t>28631202641</t>
  </si>
  <si>
    <t>Umývadlový sifón ref.v. HL132</t>
  </si>
  <si>
    <t>-964449276</t>
  </si>
  <si>
    <t>725869330.S</t>
  </si>
  <si>
    <t>Montáž zápachovej uzávierky pre zariaďovacie predmety, vaňovej do D 50</t>
  </si>
  <si>
    <t>-666896964</t>
  </si>
  <si>
    <t>551620000500.S</t>
  </si>
  <si>
    <t>Odtoková súprava pre vane s otočným ovládaním, krátka, d 52 mm, výkon prepadu 0,6 l/s, so súpravou pre konečnú montáž, plast</t>
  </si>
  <si>
    <t>1497351782</t>
  </si>
  <si>
    <t>95394-3112</t>
  </si>
  <si>
    <t>Osadenie ostat. výrobkov do 5 kg  v murive bez dod. (+WC kefa)</t>
  </si>
  <si>
    <t>kus</t>
  </si>
  <si>
    <t>1877064511</t>
  </si>
  <si>
    <t>642 9A0101</t>
  </si>
  <si>
    <t>Kôš odpadkový</t>
  </si>
  <si>
    <t>-2084715494</t>
  </si>
  <si>
    <t>642 9C0101</t>
  </si>
  <si>
    <t>Dávkovač mydla</t>
  </si>
  <si>
    <t>555394762</t>
  </si>
  <si>
    <t>642 9C0701</t>
  </si>
  <si>
    <t>Držiak toaletného papiera</t>
  </si>
  <si>
    <t>1009636593</t>
  </si>
  <si>
    <t>642 9C1731</t>
  </si>
  <si>
    <t>Zrkadlo nad umyvadlo v drevenom ráme 650x650 mm</t>
  </si>
  <si>
    <t>-2004589373</t>
  </si>
  <si>
    <t>642 9D0152</t>
  </si>
  <si>
    <t>Piktogram na dvere</t>
  </si>
  <si>
    <t>-1116586590</t>
  </si>
  <si>
    <t>725819401</t>
  </si>
  <si>
    <t>Montáž ventilu rohového s pripojovacou rúrkou G 1/2</t>
  </si>
  <si>
    <t>-30420917</t>
  </si>
  <si>
    <t>5510124100</t>
  </si>
  <si>
    <t>Ventil rohový 1/2"</t>
  </si>
  <si>
    <t>1003551497</t>
  </si>
  <si>
    <t>725989101</t>
  </si>
  <si>
    <t>Montáž revíznych dvierok</t>
  </si>
  <si>
    <t>1382722666</t>
  </si>
  <si>
    <t>5516757500</t>
  </si>
  <si>
    <t>Dvierka krycie 30x30 cm</t>
  </si>
  <si>
    <t>-158495751</t>
  </si>
  <si>
    <t>725110811</t>
  </si>
  <si>
    <t>Demontáž záchoda splachovacieho s nádržou alebo s tlakovým splachovačom,  -0,01933t</t>
  </si>
  <si>
    <t>286106811</t>
  </si>
  <si>
    <t>725210821</t>
  </si>
  <si>
    <t>Demontáž umývadiel alebo umývadielok bez výtokovej armatúry,  -0,01946t</t>
  </si>
  <si>
    <t>357421668</t>
  </si>
  <si>
    <t>725820810</t>
  </si>
  <si>
    <t>Demontáž batérie drezovej, umývadlovej nástennej,  -0,0026t</t>
  </si>
  <si>
    <t>1174863768</t>
  </si>
  <si>
    <t>725220831.S</t>
  </si>
  <si>
    <t>Demontáž vane liatinovej ,  -0.09510t</t>
  </si>
  <si>
    <t>1929790758</t>
  </si>
  <si>
    <t>725860820</t>
  </si>
  <si>
    <t>Demontáž jednoduchej  zápachovej uzávierky pre zariaďovacie predmety, umývadlá, drezy, práčky  -0,00085t</t>
  </si>
  <si>
    <t>2056182772</t>
  </si>
  <si>
    <t>725590812.S</t>
  </si>
  <si>
    <t>Vnútrostaveniskové premiestnenie vybúraných hmôt zariaďovacích predmetov vodorovne do 100 m</t>
  </si>
  <si>
    <t>1455506078</t>
  </si>
  <si>
    <t>001200001</t>
  </si>
  <si>
    <t>Monitoring - kanalizácia 4 x  ležatý rozvod</t>
  </si>
  <si>
    <t>eur</t>
  </si>
  <si>
    <t>-858933397</t>
  </si>
  <si>
    <t>998725203.S</t>
  </si>
  <si>
    <t>Presun hmôt pre zariaďovacie predmety</t>
  </si>
  <si>
    <t>-489301321</t>
  </si>
  <si>
    <t>921 - Elektromontáže</t>
  </si>
  <si>
    <t xml:space="preserve">    K - K</t>
  </si>
  <si>
    <t>922 - Montáž oznamovacích a signalizačných zariadení</t>
  </si>
  <si>
    <t xml:space="preserve">    D1 - </t>
  </si>
  <si>
    <t>923 - Dodávka a montáž vypínačov, snímačov a svetiel</t>
  </si>
  <si>
    <t>924 - Dodávka a montáž systemových prvkov a rozvádzača</t>
  </si>
  <si>
    <t>950 - Revízia elektrických zariadení</t>
  </si>
  <si>
    <t>921</t>
  </si>
  <si>
    <t>Elektromontáže</t>
  </si>
  <si>
    <t>Pol1</t>
  </si>
  <si>
    <t>SUPER MONOFLEX 750 N PP bezhalog., priem. 16mm</t>
  </si>
  <si>
    <t>Pol2</t>
  </si>
  <si>
    <t>Rúrka FXP 16</t>
  </si>
  <si>
    <t>Pol3</t>
  </si>
  <si>
    <t>SUPER MONOFLEX 750 N PP bezhalog., priem. 20mm, modrá</t>
  </si>
  <si>
    <t>Pol4</t>
  </si>
  <si>
    <t>Rúrka FXP 20, modrá</t>
  </si>
  <si>
    <t>Pol5</t>
  </si>
  <si>
    <t>SUPER MONOFLEX 750 N PP bezhalog., priem. 20mm, sivá</t>
  </si>
  <si>
    <t>Pol6</t>
  </si>
  <si>
    <t>Rúrka FXP 20, sivá</t>
  </si>
  <si>
    <t>Pol7</t>
  </si>
  <si>
    <t>Žľab MARS, NKZI 50x250x1,25, dĺžka žlabu 2100mm</t>
  </si>
  <si>
    <t>Pol8</t>
  </si>
  <si>
    <t>Žľab MARS, NKZI 50x62x1,25, dĺžka žlabu 2100mm</t>
  </si>
  <si>
    <t>Pol9</t>
  </si>
  <si>
    <t>T Žľab MARS, NT 50x250</t>
  </si>
  <si>
    <t>Pol10</t>
  </si>
  <si>
    <t>Redukčný diel MARS, 62x50</t>
  </si>
  <si>
    <t>Pol11</t>
  </si>
  <si>
    <t>Oblúk 90°, 62x50</t>
  </si>
  <si>
    <t>Pol12</t>
  </si>
  <si>
    <t>Závitová tyč ZT 8</t>
  </si>
  <si>
    <t>Pol13</t>
  </si>
  <si>
    <t>Podpera na sten, NPS 250</t>
  </si>
  <si>
    <t>Pol14</t>
  </si>
  <si>
    <t>Kotviaci a pomocný material</t>
  </si>
  <si>
    <t>sub</t>
  </si>
  <si>
    <t>Pol15</t>
  </si>
  <si>
    <t>Krabica prístrojová bez zapojenia KO 97/5, s krytom, šeda, bezhalogénová</t>
  </si>
  <si>
    <t>3410300438</t>
  </si>
  <si>
    <t>Krabica univerzálna    KP 68, bezhalogénová</t>
  </si>
  <si>
    <t>Pol16</t>
  </si>
  <si>
    <t>Ochranné pospájanie práca</t>
  </si>
  <si>
    <t>Pol17</t>
  </si>
  <si>
    <t>Ochranné pospájanie, svorky a pomocný materiál</t>
  </si>
  <si>
    <t>Pol18</t>
  </si>
  <si>
    <t>Ochranné pospájanie Cu 4-16mm2</t>
  </si>
  <si>
    <t>Pol19</t>
  </si>
  <si>
    <t>H07Z-K 4    Kábel pre pevné uloženie, zelenožlty</t>
  </si>
  <si>
    <t>Pol20</t>
  </si>
  <si>
    <t>H07Z-K 6    Kábel pre pevné uloženie, zelenožlty</t>
  </si>
  <si>
    <t>Pol21</t>
  </si>
  <si>
    <t>Ochranné pospájanie Cu 35mm2</t>
  </si>
  <si>
    <t>Pol22</t>
  </si>
  <si>
    <t>H07Z-K 35    Kábel pre pevné uloženie, zelenožlty</t>
  </si>
  <si>
    <t>210111011</t>
  </si>
  <si>
    <t>Domová zásuvka polozapustená alebo zapustená vrátane zapojenia 10/16 A 250 V 2P + Z</t>
  </si>
  <si>
    <t>EZA000000219</t>
  </si>
  <si>
    <t>1-zásuvka 2P+T SCHRACK VISIO 50- biela  komplet</t>
  </si>
  <si>
    <t>KS</t>
  </si>
  <si>
    <t>210111012/N</t>
  </si>
  <si>
    <t>Domová zásuvka polozapustená alebo zapustená, 10/16 A 250 V 2P IP44</t>
  </si>
  <si>
    <t>77302</t>
  </si>
  <si>
    <t>1-zásuvka 2P+T IP 44SCHRACK VISIO 50- biela  komplet</t>
  </si>
  <si>
    <t>Pol23</t>
  </si>
  <si>
    <t>1- rámik biely</t>
  </si>
  <si>
    <t>Pol24</t>
  </si>
  <si>
    <t>2- rámik biely</t>
  </si>
  <si>
    <t>Pol25</t>
  </si>
  <si>
    <t>3- rámik biely</t>
  </si>
  <si>
    <t>Pol26</t>
  </si>
  <si>
    <t>Kábel medený uložený voľne N2XH-J 3x1,5</t>
  </si>
  <si>
    <t>Pol27</t>
  </si>
  <si>
    <t>N2XH-J 3x1,5    Kábel pre pevné uloženie, medený STN</t>
  </si>
  <si>
    <t>Pol28</t>
  </si>
  <si>
    <t>Kábel medený uložený voľne CHKE-R-O 3x1,5</t>
  </si>
  <si>
    <t>Pol29</t>
  </si>
  <si>
    <t>CHKE-R-O 3x1,5    Kábel pre pevné uloženie, medený STN</t>
  </si>
  <si>
    <t>Pol30</t>
  </si>
  <si>
    <t>Kábel medený uložený voľne N2XH-O 3x1,5</t>
  </si>
  <si>
    <t>Pol31</t>
  </si>
  <si>
    <t>N2XH-O 3x1,5    Kábel pre pevné uloženie, medený STN</t>
  </si>
  <si>
    <t>Pol32</t>
  </si>
  <si>
    <t>Kábel medený uložený voľne N2XH-J 3x2,5</t>
  </si>
  <si>
    <t>Pol33</t>
  </si>
  <si>
    <t>N2XH-J 3x2,5    Kábel pre pevné uloženie, medený STN</t>
  </si>
  <si>
    <t>Pol34</t>
  </si>
  <si>
    <t>Kábel medený uložený voľne N2XH-J 3x4</t>
  </si>
  <si>
    <t>Pol35</t>
  </si>
  <si>
    <t>N2XH-J 3x4   Kábel pre pevné uloženie, medený STN</t>
  </si>
  <si>
    <t>Pol36</t>
  </si>
  <si>
    <t>Kábel medený uložený voľne N2XH-J 5x16</t>
  </si>
  <si>
    <t>Pol37</t>
  </si>
  <si>
    <t>N2XH-J 5x16   Kábel pre pevné uloženie, medený STN</t>
  </si>
  <si>
    <t>PC</t>
  </si>
  <si>
    <t>Frezovanie ryh do  stenovej konštrukcie 30x30mm</t>
  </si>
  <si>
    <t>Odhad</t>
  </si>
  <si>
    <t>pomocný montážny materiál</t>
  </si>
  <si>
    <t>922</t>
  </si>
  <si>
    <t>Montáž oznamovacích a signalizačných zariadení</t>
  </si>
  <si>
    <t>220511011</t>
  </si>
  <si>
    <t>Montáž zásuvky 2xRJ45 do podlahovej krabice, alebo do žľabu</t>
  </si>
  <si>
    <t>76571</t>
  </si>
  <si>
    <t>PC zásuvka SCHRACK komplet 2xRJ45</t>
  </si>
  <si>
    <t>Pol38</t>
  </si>
  <si>
    <t>Montáž WIFI routra</t>
  </si>
  <si>
    <t>Pol39</t>
  </si>
  <si>
    <t>WIFI Router</t>
  </si>
  <si>
    <t>Pol40</t>
  </si>
  <si>
    <t>Vodič oznamovací izolovaný U 4 x 0,4 mm uložený v rúrke,lište,so zapojením (pre bytovú výstavbu)</t>
  </si>
  <si>
    <t>Pol41</t>
  </si>
  <si>
    <t>Štruktúrovaná kabeláž, FTP LSOH Cat.6a cca</t>
  </si>
  <si>
    <t>D1</t>
  </si>
  <si>
    <t>Pol42</t>
  </si>
  <si>
    <t>Rozvádzač DTR, vrátane vnútorného vybavenia</t>
  </si>
  <si>
    <t>Pol43</t>
  </si>
  <si>
    <t>pomocný montážny materiál  3%</t>
  </si>
  <si>
    <t>923</t>
  </si>
  <si>
    <t>Dodávka a montáž vypínačov, snímačov a svetiel</t>
  </si>
  <si>
    <t>Pol44</t>
  </si>
  <si>
    <t>Ukončenie kabeláže a príprava na osadenie zariadenia</t>
  </si>
  <si>
    <t>Pol45</t>
  </si>
  <si>
    <t>Montáž vypínačov</t>
  </si>
  <si>
    <t>EV100001</t>
  </si>
  <si>
    <t>Vypínač č.1, 1-pólový, 10A, pružinové svorky</t>
  </si>
  <si>
    <t>EV100009</t>
  </si>
  <si>
    <t>Vypínač sériový č. 5, 10A, pružinové svorky</t>
  </si>
  <si>
    <t>EV10001</t>
  </si>
  <si>
    <t>Vypínač striedavý č. 6, 10A, pružinové svorky</t>
  </si>
  <si>
    <t>Pol46</t>
  </si>
  <si>
    <t>Montáž pohybového spínača  interierového</t>
  </si>
  <si>
    <t>Pol47</t>
  </si>
  <si>
    <t>Pohybový spínač interierový</t>
  </si>
  <si>
    <t>LILE0001</t>
  </si>
  <si>
    <t>Svietidlo Elegance Round II 15W 1500lm 3000K ECG IP44 biele</t>
  </si>
  <si>
    <t>LILE0009</t>
  </si>
  <si>
    <t>Svietidlo Elegance Round III 27W 2800lm 3000K ECG IP20 biele</t>
  </si>
  <si>
    <t>LILE0011</t>
  </si>
  <si>
    <t>Svietidlo Elegance Round III 27W 2800lm 4000K ECG IP20 biele</t>
  </si>
  <si>
    <t>LITP0013</t>
  </si>
  <si>
    <t>Svietidlo Lano Eco LED 40W 840 4000lm M600 opálový dif.</t>
  </si>
  <si>
    <t>LITP0028</t>
  </si>
  <si>
    <t>Trafo LED napájač 40W, 1000mA, pre sériu LANO ECO LED</t>
  </si>
  <si>
    <t>LITP0023</t>
  </si>
  <si>
    <t>Svietidlo Lano Eco LED 33W 840 3960lm M1200 UGR 19 mikroprizm. dif.</t>
  </si>
  <si>
    <t>LITP0029</t>
  </si>
  <si>
    <t>Trafo LED napájač 33W, 850mA, vyp./zap., pre sériu Lano 4 LED</t>
  </si>
  <si>
    <t>LIVT8158</t>
  </si>
  <si>
    <t>Prisadený rám pre LED panely, 600x600, stropný, biely</t>
  </si>
  <si>
    <t>NLILEF023S</t>
  </si>
  <si>
    <t>Núdzové svietidlo IL 1x3W ERT-LED 3h, zápustné, na chodbu,SC</t>
  </si>
  <si>
    <t>NLILER023S</t>
  </si>
  <si>
    <t>Núdzové svietidlo IL 1x3W ERT-LED 3h, zápustné, do haly, SC</t>
  </si>
  <si>
    <t>NLKSC003SC</t>
  </si>
  <si>
    <t>Núdzové svietidlo KS, LED 3h, univerzálne, SC</t>
  </si>
  <si>
    <t>Pol48</t>
  </si>
  <si>
    <t>924</t>
  </si>
  <si>
    <t>Dodávka a montáž systemových prvkov a rozvádzača</t>
  </si>
  <si>
    <t>Pol49</t>
  </si>
  <si>
    <t>Doplnenie do rozvádzača HR</t>
  </si>
  <si>
    <t>Pol50</t>
  </si>
  <si>
    <t>Výroba a montáž rozvádzačov RA10,RA9,RA5,RA4, R1.12,R1.43</t>
  </si>
  <si>
    <t>Pol51</t>
  </si>
  <si>
    <t>Výroba a montáž rozvádzačov R1.26, R1.38</t>
  </si>
  <si>
    <t>Pol52</t>
  </si>
  <si>
    <t>Výroba a montáž rozvádzača R1.1</t>
  </si>
  <si>
    <t>Pol53</t>
  </si>
  <si>
    <t>Výroba a montáž rozvádzača R1.2</t>
  </si>
  <si>
    <t>Pol54</t>
  </si>
  <si>
    <t>Výroba a montáž rozvádzača R1.3</t>
  </si>
  <si>
    <t>Pol55</t>
  </si>
  <si>
    <t>950</t>
  </si>
  <si>
    <t>Revízia elektrických zariadení</t>
  </si>
  <si>
    <t>PC.1</t>
  </si>
  <si>
    <t>Komplexne a predkomplexne skuky, merania, revízna správa</t>
  </si>
  <si>
    <t>SO04 - Oprava súvisiacich priestorov - chodba 1.04  + požiarna deliaca stena</t>
  </si>
  <si>
    <t>342272104</t>
  </si>
  <si>
    <t>Priečky z tvárnic YTONG hr. 150 mm P2-500 hladkých, na MVC a maltu YTONG (150x249x599)</t>
  </si>
  <si>
    <t>642940020</t>
  </si>
  <si>
    <t>Vyliatie ukotvenej zárubne čerstvým betónom</t>
  </si>
  <si>
    <t>642944221</t>
  </si>
  <si>
    <t>Dodatočná montáž oceľovej dverovej zárubne, plochy otvoru 2,5 - 4,5 m2</t>
  </si>
  <si>
    <t>553310002300</t>
  </si>
  <si>
    <t>Zárubňa kovová šxv 300-1700 x  do 2600 mm, dvojdielna na dodatočnú montáž</t>
  </si>
  <si>
    <t>1190841416</t>
  </si>
  <si>
    <t>-2127723050</t>
  </si>
  <si>
    <t>642945112</t>
  </si>
  <si>
    <t>Osadenie oceľ. zárubní protipožiarnych s obetónov. dvojkrídlové nad 2,5 do 6,5 m2</t>
  </si>
  <si>
    <t>553310010300</t>
  </si>
  <si>
    <t>Zárubňa oceľová CgU šxv 1650x1970 mm pre požiarne dvojkrídlové dvere</t>
  </si>
  <si>
    <t>968071125</t>
  </si>
  <si>
    <t>Vyvesenie kovového dverného krídla do suti plochy do 2 m2</t>
  </si>
  <si>
    <t>979011111.S</t>
  </si>
  <si>
    <t>-1049112178</t>
  </si>
  <si>
    <t>979082111.S</t>
  </si>
  <si>
    <t>-243156671</t>
  </si>
  <si>
    <t>766211700</t>
  </si>
  <si>
    <t>Montáž madiel  drevených  š. do 150 mm</t>
  </si>
  <si>
    <t>611930000600</t>
  </si>
  <si>
    <t>Madlo + úchyty+ kotviaci materiál</t>
  </si>
  <si>
    <t>Montáž dverí drevených vchodových protipožiarnych do kovovej PP zárubne 2 krídlová</t>
  </si>
  <si>
    <t>D3-160X197CPL</t>
  </si>
  <si>
    <t>Dvere vnútorné protipožiarne drevené EI EW 30 D3. šxv 1600x1970 mm, požiarna výplň DTD, SK certifikát, CPL lamino 0,2 mm</t>
  </si>
  <si>
    <t>766662134</t>
  </si>
  <si>
    <t>Montáž dverového krídla  dvojkrídlového do existujúcej zárubne, vrátane kovania</t>
  </si>
  <si>
    <t>611610003500</t>
  </si>
  <si>
    <t>Dvere vnútorné jednokrídlové, šírka 600-900 mm, výplň DTD doska, povrch CPL laminát M65, mechanicky odolné s preskleným pásom pri pántoch, SAPELI</t>
  </si>
  <si>
    <t>766661422.1</t>
  </si>
  <si>
    <t>-383939213</t>
  </si>
  <si>
    <t>-1939248072</t>
  </si>
  <si>
    <t>767441005.S</t>
  </si>
  <si>
    <t>Deliaca priečka oplštená protipožiarnymi sadrovláknitými doskami hr. 12,5 mm -  jednovrstvový</t>
  </si>
  <si>
    <t>-994781140</t>
  </si>
  <si>
    <t>767581802</t>
  </si>
  <si>
    <t>Demontáž podhľadov lamiel,  -0,00400t</t>
  </si>
  <si>
    <t>767582800</t>
  </si>
  <si>
    <t>Demontáž podhľadov roštov  -0,00200t</t>
  </si>
  <si>
    <t>767584522</t>
  </si>
  <si>
    <t>Montáž podhľadov kazetových, systém do betónovej konštrukcie, z kaziet veľkosti 600 x 600 mm</t>
  </si>
  <si>
    <t>590130002900</t>
  </si>
  <si>
    <t>Kazeta stropná akustická  600x600 mm, sadrokartónová</t>
  </si>
  <si>
    <t>767584811</t>
  </si>
  <si>
    <t>Demontáž mriežky vzduchotechnickej,  -0,00100t</t>
  </si>
  <si>
    <t>767585115</t>
  </si>
  <si>
    <t>Montáž doplnkov podhľadov, úprava kazety pre nepravouhlý obklad</t>
  </si>
  <si>
    <t>767585131</t>
  </si>
  <si>
    <t>Montáž doplnkov podhľadov, zhotovenie otvoru v kazete s plochou do 0,25 m2</t>
  </si>
  <si>
    <t>998776203.S</t>
  </si>
  <si>
    <t>1141089651</t>
  </si>
  <si>
    <t>Maľby z maliarskych zmesí, umývateľný interiérový náter  na jemnozrnný podklad  výšky do 3,80 m</t>
  </si>
  <si>
    <t>SO03 - Elektroinštalácia  chodba + bunky A10,A9,A5,A4,</t>
  </si>
  <si>
    <t>Oprava internátu SPoŠ 1NP Bernolákovo bunky A10,A9,A5,A4 + vstup,čiastočne chodba 1.04</t>
  </si>
  <si>
    <t xml:space="preserve">Spojená škola, ul. SNP 30, 900 28 Ivanka pri Dunaji </t>
  </si>
  <si>
    <t>Ferrmont a.s. Púchov</t>
  </si>
  <si>
    <t>07.12.2020</t>
  </si>
  <si>
    <t>SK2020441907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</si>
</sst>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  <font>
      <sz val="9"/>
      <name val="Arial CE"/>
      <family val="2"/>
    </font>
    <font>
      <sz val="10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21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4" xfId="0" applyNumberFormat="1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166" fontId="24" fillId="0" borderId="0" xfId="0" applyNumberFormat="1" applyFont="1" applyBorder="1" applyAlignment="1">
      <alignment vertical="center"/>
    </xf>
    <xf numFmtId="4" fontId="24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4" fillId="0" borderId="19" xfId="0" applyNumberFormat="1" applyFont="1" applyBorder="1" applyAlignment="1">
      <alignment vertical="center"/>
    </xf>
    <xf numFmtId="4" fontId="24" fillId="0" borderId="20" xfId="0" applyNumberFormat="1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4" fontId="24" fillId="0" borderId="21" xfId="0" applyNumberFormat="1" applyFont="1" applyBorder="1" applyAlignment="1">
      <alignment vertical="center"/>
    </xf>
    <xf numFmtId="0" fontId="0" fillId="0" borderId="0" xfId="0" applyProtection="1"/>
    <xf numFmtId="0" fontId="25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19" fillId="0" borderId="0" xfId="0" applyNumberFormat="1" applyFont="1" applyAlignment="1"/>
    <xf numFmtId="166" fontId="27" fillId="0" borderId="12" xfId="0" applyNumberFormat="1" applyFont="1" applyBorder="1" applyAlignment="1"/>
    <xf numFmtId="166" fontId="27" fillId="0" borderId="13" xfId="0" applyNumberFormat="1" applyFont="1" applyBorder="1" applyAlignment="1"/>
    <xf numFmtId="167" fontId="28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49" fontId="17" fillId="0" borderId="22" xfId="0" applyNumberFormat="1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center" vertical="center" wrapText="1"/>
      <protection locked="0"/>
    </xf>
    <xf numFmtId="167" fontId="17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29" fillId="0" borderId="22" xfId="0" applyFont="1" applyBorder="1" applyAlignment="1" applyProtection="1">
      <alignment horizontal="center" vertical="center"/>
      <protection locked="0"/>
    </xf>
    <xf numFmtId="49" fontId="29" fillId="0" borderId="22" xfId="0" applyNumberFormat="1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center" vertical="center" wrapText="1"/>
      <protection locked="0"/>
    </xf>
    <xf numFmtId="167" fontId="29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3" xfId="0" applyFont="1" applyBorder="1" applyAlignment="1">
      <alignment vertical="center"/>
    </xf>
    <xf numFmtId="0" fontId="29" fillId="0" borderId="14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0" fillId="0" borderId="0" xfId="0"/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49" fontId="35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13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0"/>
  <sheetViews>
    <sheetView showGridLines="0" tabSelected="1" view="pageBreakPreview" topLeftCell="X46" zoomScaleNormal="100" zoomScaleSheetLayoutView="100" workbookViewId="0">
      <selection activeCell="AI103" sqref="AI103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77" t="s">
        <v>5</v>
      </c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S4" s="14" t="s">
        <v>6</v>
      </c>
    </row>
    <row r="5" spans="1:74" s="1" customFormat="1" ht="12" customHeight="1">
      <c r="B5" s="17"/>
      <c r="D5" s="20" t="s">
        <v>10</v>
      </c>
      <c r="K5" s="186" t="s">
        <v>11</v>
      </c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8"/>
      <c r="AG5" s="178"/>
      <c r="AH5" s="178"/>
      <c r="AI5" s="178"/>
      <c r="AJ5" s="178"/>
      <c r="AK5" s="178"/>
      <c r="AL5" s="178"/>
      <c r="AM5" s="178"/>
      <c r="AN5" s="178"/>
      <c r="AO5" s="178"/>
      <c r="AR5" s="17"/>
      <c r="BS5" s="14" t="s">
        <v>6</v>
      </c>
    </row>
    <row r="6" spans="1:74" s="1" customFormat="1" ht="36.950000000000003" customHeight="1">
      <c r="B6" s="17"/>
      <c r="D6" s="22" t="s">
        <v>12</v>
      </c>
      <c r="K6" s="187" t="s">
        <v>1083</v>
      </c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  <c r="AH6" s="178"/>
      <c r="AI6" s="178"/>
      <c r="AJ6" s="178"/>
      <c r="AK6" s="178"/>
      <c r="AL6" s="178"/>
      <c r="AM6" s="178"/>
      <c r="AN6" s="178"/>
      <c r="AO6" s="178"/>
      <c r="AR6" s="17"/>
      <c r="BS6" s="14" t="s">
        <v>6</v>
      </c>
    </row>
    <row r="7" spans="1:74" s="1" customFormat="1" ht="12" customHeight="1">
      <c r="B7" s="17"/>
      <c r="D7" s="23" t="s">
        <v>13</v>
      </c>
      <c r="K7" s="21" t="s">
        <v>14</v>
      </c>
      <c r="AK7" s="23" t="s">
        <v>15</v>
      </c>
      <c r="AN7" s="21" t="s">
        <v>16</v>
      </c>
      <c r="AR7" s="17"/>
      <c r="BS7" s="14" t="s">
        <v>6</v>
      </c>
    </row>
    <row r="8" spans="1:74" s="1" customFormat="1" ht="12" customHeight="1">
      <c r="B8" s="17"/>
      <c r="D8" s="23" t="s">
        <v>17</v>
      </c>
      <c r="K8" s="21" t="s">
        <v>18</v>
      </c>
      <c r="AK8" s="23" t="s">
        <v>19</v>
      </c>
      <c r="AN8" s="175" t="s">
        <v>1086</v>
      </c>
      <c r="AR8" s="17"/>
      <c r="BS8" s="14" t="s">
        <v>6</v>
      </c>
    </row>
    <row r="9" spans="1:74" s="1" customFormat="1" ht="29.25" customHeight="1">
      <c r="B9" s="17"/>
      <c r="D9" s="20" t="s">
        <v>20</v>
      </c>
      <c r="K9" s="24" t="s">
        <v>21</v>
      </c>
      <c r="AR9" s="17"/>
      <c r="BS9" s="14" t="s">
        <v>6</v>
      </c>
    </row>
    <row r="10" spans="1:74" s="1" customFormat="1" ht="12" customHeight="1">
      <c r="B10" s="17"/>
      <c r="D10" s="23" t="s">
        <v>22</v>
      </c>
      <c r="K10" s="170" t="s">
        <v>1084</v>
      </c>
      <c r="L10" s="170"/>
      <c r="M10" s="170"/>
      <c r="N10" s="170"/>
      <c r="O10" s="170"/>
      <c r="P10" s="170"/>
      <c r="Q10" s="170"/>
      <c r="R10" s="170"/>
      <c r="S10" s="166"/>
      <c r="AK10" s="23" t="s">
        <v>23</v>
      </c>
      <c r="AN10" s="21" t="s">
        <v>1</v>
      </c>
      <c r="AR10" s="17"/>
      <c r="BS10" s="14" t="s">
        <v>6</v>
      </c>
    </row>
    <row r="11" spans="1:74" s="1" customFormat="1" ht="18.399999999999999" customHeight="1">
      <c r="B11" s="17"/>
      <c r="E11" s="21" t="s">
        <v>18</v>
      </c>
      <c r="K11" s="170"/>
      <c r="L11" s="170"/>
      <c r="M11" s="170"/>
      <c r="N11" s="170"/>
      <c r="O11" s="170"/>
      <c r="P11" s="170"/>
      <c r="Q11" s="170"/>
      <c r="R11" s="170"/>
      <c r="S11" s="166"/>
      <c r="AK11" s="23" t="s">
        <v>24</v>
      </c>
      <c r="AN11" s="21" t="s">
        <v>1</v>
      </c>
      <c r="AR11" s="17"/>
      <c r="BS11" s="14" t="s">
        <v>6</v>
      </c>
    </row>
    <row r="12" spans="1:74" s="1" customFormat="1" ht="6.95" customHeight="1">
      <c r="B12" s="17"/>
      <c r="K12" s="170"/>
      <c r="L12" s="170"/>
      <c r="M12" s="170"/>
      <c r="N12" s="170"/>
      <c r="O12" s="170"/>
      <c r="P12" s="170"/>
      <c r="Q12" s="170"/>
      <c r="R12" s="170"/>
      <c r="S12" s="166"/>
      <c r="AR12" s="17"/>
      <c r="BS12" s="14" t="s">
        <v>6</v>
      </c>
    </row>
    <row r="13" spans="1:74" s="1" customFormat="1" ht="12" customHeight="1">
      <c r="B13" s="17"/>
      <c r="D13" s="23" t="s">
        <v>25</v>
      </c>
      <c r="K13" s="170" t="s">
        <v>1085</v>
      </c>
      <c r="L13" s="170"/>
      <c r="M13" s="170"/>
      <c r="N13" s="170"/>
      <c r="O13" s="170"/>
      <c r="P13" s="170"/>
      <c r="Q13" s="170"/>
      <c r="R13" s="170"/>
      <c r="S13" s="166"/>
      <c r="AK13" s="23" t="s">
        <v>23</v>
      </c>
      <c r="AN13" s="176">
        <v>31619916</v>
      </c>
      <c r="AR13" s="17"/>
      <c r="BS13" s="14" t="s">
        <v>6</v>
      </c>
    </row>
    <row r="14" spans="1:74" ht="12.75">
      <c r="B14" s="17"/>
      <c r="E14" s="21" t="s">
        <v>18</v>
      </c>
      <c r="AK14" s="23" t="s">
        <v>24</v>
      </c>
      <c r="AN14" s="21" t="s">
        <v>1087</v>
      </c>
      <c r="AR14" s="17"/>
      <c r="BS14" s="14" t="s">
        <v>6</v>
      </c>
    </row>
    <row r="15" spans="1:74" s="1" customFormat="1" ht="6.95" customHeight="1">
      <c r="B15" s="17"/>
      <c r="AR15" s="17"/>
      <c r="BS15" s="14" t="s">
        <v>3</v>
      </c>
    </row>
    <row r="16" spans="1:74" s="1" customFormat="1" ht="12" customHeight="1">
      <c r="B16" s="17"/>
      <c r="D16" s="23" t="s">
        <v>26</v>
      </c>
      <c r="AK16" s="23" t="s">
        <v>23</v>
      </c>
      <c r="AN16" s="21" t="s">
        <v>1</v>
      </c>
      <c r="AR16" s="17"/>
      <c r="BS16" s="14" t="s">
        <v>3</v>
      </c>
    </row>
    <row r="17" spans="1:71" s="1" customFormat="1" ht="18.399999999999999" customHeight="1">
      <c r="B17" s="17"/>
      <c r="E17" s="21" t="s">
        <v>18</v>
      </c>
      <c r="AK17" s="23" t="s">
        <v>24</v>
      </c>
      <c r="AN17" s="21" t="s">
        <v>1</v>
      </c>
      <c r="AR17" s="17"/>
      <c r="BS17" s="14" t="s">
        <v>27</v>
      </c>
    </row>
    <row r="18" spans="1:71" s="1" customFormat="1" ht="6.95" customHeight="1">
      <c r="B18" s="17"/>
      <c r="AR18" s="17"/>
      <c r="BS18" s="14" t="s">
        <v>28</v>
      </c>
    </row>
    <row r="19" spans="1:71" s="1" customFormat="1" ht="12" customHeight="1">
      <c r="B19" s="17"/>
      <c r="D19" s="23" t="s">
        <v>29</v>
      </c>
      <c r="AK19" s="23" t="s">
        <v>23</v>
      </c>
      <c r="AN19" s="21" t="s">
        <v>1</v>
      </c>
      <c r="AR19" s="17"/>
      <c r="BS19" s="14" t="s">
        <v>28</v>
      </c>
    </row>
    <row r="20" spans="1:71" s="1" customFormat="1" ht="18.399999999999999" customHeight="1">
      <c r="B20" s="17"/>
      <c r="E20" s="21" t="s">
        <v>18</v>
      </c>
      <c r="AK20" s="23" t="s">
        <v>24</v>
      </c>
      <c r="AN20" s="21" t="s">
        <v>1</v>
      </c>
      <c r="AR20" s="17"/>
      <c r="BS20" s="14" t="s">
        <v>27</v>
      </c>
    </row>
    <row r="21" spans="1:71" s="1" customFormat="1" ht="6.95" customHeight="1">
      <c r="B21" s="17"/>
      <c r="AR21" s="17"/>
    </row>
    <row r="22" spans="1:71" s="1" customFormat="1" ht="12" customHeight="1">
      <c r="B22" s="17"/>
      <c r="D22" s="23" t="s">
        <v>30</v>
      </c>
      <c r="AR22" s="17"/>
    </row>
    <row r="23" spans="1:71" s="1" customFormat="1" ht="16.5" customHeight="1">
      <c r="B23" s="17"/>
      <c r="E23" s="188" t="s">
        <v>1</v>
      </c>
      <c r="F23" s="188"/>
      <c r="G23" s="188"/>
      <c r="H23" s="188"/>
      <c r="I23" s="188"/>
      <c r="J23" s="188"/>
      <c r="K23" s="188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88"/>
      <c r="Y23" s="188"/>
      <c r="Z23" s="188"/>
      <c r="AA23" s="188"/>
      <c r="AB23" s="188"/>
      <c r="AC23" s="188"/>
      <c r="AD23" s="188"/>
      <c r="AE23" s="188"/>
      <c r="AF23" s="188"/>
      <c r="AG23" s="188"/>
      <c r="AH23" s="188"/>
      <c r="AI23" s="188"/>
      <c r="AJ23" s="188"/>
      <c r="AK23" s="188"/>
      <c r="AL23" s="188"/>
      <c r="AM23" s="188"/>
      <c r="AN23" s="188"/>
      <c r="AR23" s="17"/>
    </row>
    <row r="24" spans="1:71" s="1" customFormat="1" ht="6.95" customHeight="1">
      <c r="B24" s="17"/>
      <c r="AR24" s="17"/>
    </row>
    <row r="25" spans="1:71" s="1" customFormat="1" ht="6.95" customHeight="1">
      <c r="B25" s="17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7"/>
    </row>
    <row r="26" spans="1:71" s="2" customFormat="1" ht="25.9" customHeight="1">
      <c r="A26" s="27"/>
      <c r="B26" s="28"/>
      <c r="C26" s="27"/>
      <c r="D26" s="29" t="s">
        <v>31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89">
        <f>ROUND(AG94,2)</f>
        <v>170000</v>
      </c>
      <c r="AL26" s="190"/>
      <c r="AM26" s="190"/>
      <c r="AN26" s="190"/>
      <c r="AO26" s="190"/>
      <c r="AP26" s="27"/>
      <c r="AQ26" s="27"/>
      <c r="AR26" s="28"/>
      <c r="BE26" s="27"/>
    </row>
    <row r="27" spans="1:71" s="2" customFormat="1" ht="6.9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8"/>
      <c r="BE27" s="27"/>
    </row>
    <row r="28" spans="1:71" s="2" customFormat="1" ht="12.75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191" t="s">
        <v>32</v>
      </c>
      <c r="M28" s="191"/>
      <c r="N28" s="191"/>
      <c r="O28" s="191"/>
      <c r="P28" s="191"/>
      <c r="Q28" s="27"/>
      <c r="R28" s="27"/>
      <c r="S28" s="27"/>
      <c r="T28" s="27"/>
      <c r="U28" s="27"/>
      <c r="V28" s="27"/>
      <c r="W28" s="191" t="s">
        <v>33</v>
      </c>
      <c r="X28" s="191"/>
      <c r="Y28" s="191"/>
      <c r="Z28" s="191"/>
      <c r="AA28" s="191"/>
      <c r="AB28" s="191"/>
      <c r="AC28" s="191"/>
      <c r="AD28" s="191"/>
      <c r="AE28" s="191"/>
      <c r="AF28" s="27"/>
      <c r="AG28" s="27"/>
      <c r="AH28" s="27"/>
      <c r="AI28" s="27"/>
      <c r="AJ28" s="27"/>
      <c r="AK28" s="191" t="s">
        <v>34</v>
      </c>
      <c r="AL28" s="191"/>
      <c r="AM28" s="191"/>
      <c r="AN28" s="191"/>
      <c r="AO28" s="191"/>
      <c r="AP28" s="27"/>
      <c r="AQ28" s="27"/>
      <c r="AR28" s="28"/>
      <c r="BE28" s="27"/>
    </row>
    <row r="29" spans="1:71" s="3" customFormat="1" ht="14.45" customHeight="1">
      <c r="B29" s="32"/>
      <c r="D29" s="23" t="s">
        <v>35</v>
      </c>
      <c r="F29" s="23" t="s">
        <v>36</v>
      </c>
      <c r="L29" s="179">
        <v>0.2</v>
      </c>
      <c r="M29" s="180"/>
      <c r="N29" s="180"/>
      <c r="O29" s="180"/>
      <c r="P29" s="180"/>
      <c r="W29" s="181">
        <f>ROUND(AZ94, 2)</f>
        <v>0</v>
      </c>
      <c r="X29" s="180"/>
      <c r="Y29" s="180"/>
      <c r="Z29" s="180"/>
      <c r="AA29" s="180"/>
      <c r="AB29" s="180"/>
      <c r="AC29" s="180"/>
      <c r="AD29" s="180"/>
      <c r="AE29" s="180"/>
      <c r="AK29" s="181">
        <f>ROUND(AV94, 2)</f>
        <v>0</v>
      </c>
      <c r="AL29" s="180"/>
      <c r="AM29" s="180"/>
      <c r="AN29" s="180"/>
      <c r="AO29" s="180"/>
      <c r="AR29" s="32"/>
    </row>
    <row r="30" spans="1:71" s="3" customFormat="1" ht="14.45" customHeight="1">
      <c r="B30" s="32"/>
      <c r="F30" s="23" t="s">
        <v>37</v>
      </c>
      <c r="L30" s="179">
        <v>0.2</v>
      </c>
      <c r="M30" s="180"/>
      <c r="N30" s="180"/>
      <c r="O30" s="180"/>
      <c r="P30" s="180"/>
      <c r="W30" s="181">
        <f>ROUND(BA94, 2)</f>
        <v>170000</v>
      </c>
      <c r="X30" s="180"/>
      <c r="Y30" s="180"/>
      <c r="Z30" s="180"/>
      <c r="AA30" s="180"/>
      <c r="AB30" s="180"/>
      <c r="AC30" s="180"/>
      <c r="AD30" s="180"/>
      <c r="AE30" s="180"/>
      <c r="AK30" s="181">
        <f>ROUND(AW94, 2)</f>
        <v>34000</v>
      </c>
      <c r="AL30" s="180"/>
      <c r="AM30" s="180"/>
      <c r="AN30" s="180"/>
      <c r="AO30" s="180"/>
      <c r="AR30" s="32"/>
    </row>
    <row r="31" spans="1:71" s="3" customFormat="1" ht="14.45" hidden="1" customHeight="1">
      <c r="B31" s="32"/>
      <c r="F31" s="23" t="s">
        <v>38</v>
      </c>
      <c r="L31" s="179">
        <v>0.2</v>
      </c>
      <c r="M31" s="180"/>
      <c r="N31" s="180"/>
      <c r="O31" s="180"/>
      <c r="P31" s="180"/>
      <c r="W31" s="181">
        <f>ROUND(BB94, 2)</f>
        <v>0</v>
      </c>
      <c r="X31" s="180"/>
      <c r="Y31" s="180"/>
      <c r="Z31" s="180"/>
      <c r="AA31" s="180"/>
      <c r="AB31" s="180"/>
      <c r="AC31" s="180"/>
      <c r="AD31" s="180"/>
      <c r="AE31" s="180"/>
      <c r="AK31" s="181">
        <v>0</v>
      </c>
      <c r="AL31" s="180"/>
      <c r="AM31" s="180"/>
      <c r="AN31" s="180"/>
      <c r="AO31" s="180"/>
      <c r="AR31" s="32"/>
    </row>
    <row r="32" spans="1:71" s="3" customFormat="1" ht="14.45" hidden="1" customHeight="1">
      <c r="B32" s="32"/>
      <c r="F32" s="23" t="s">
        <v>39</v>
      </c>
      <c r="L32" s="179">
        <v>0.2</v>
      </c>
      <c r="M32" s="180"/>
      <c r="N32" s="180"/>
      <c r="O32" s="180"/>
      <c r="P32" s="180"/>
      <c r="W32" s="181">
        <f>ROUND(BC94, 2)</f>
        <v>0</v>
      </c>
      <c r="X32" s="180"/>
      <c r="Y32" s="180"/>
      <c r="Z32" s="180"/>
      <c r="AA32" s="180"/>
      <c r="AB32" s="180"/>
      <c r="AC32" s="180"/>
      <c r="AD32" s="180"/>
      <c r="AE32" s="180"/>
      <c r="AK32" s="181">
        <v>0</v>
      </c>
      <c r="AL32" s="180"/>
      <c r="AM32" s="180"/>
      <c r="AN32" s="180"/>
      <c r="AO32" s="180"/>
      <c r="AR32" s="32"/>
    </row>
    <row r="33" spans="1:57" s="3" customFormat="1" ht="14.45" hidden="1" customHeight="1">
      <c r="B33" s="32"/>
      <c r="F33" s="23" t="s">
        <v>40</v>
      </c>
      <c r="L33" s="179">
        <v>0</v>
      </c>
      <c r="M33" s="180"/>
      <c r="N33" s="180"/>
      <c r="O33" s="180"/>
      <c r="P33" s="180"/>
      <c r="W33" s="181">
        <f>ROUND(BD94, 2)</f>
        <v>0</v>
      </c>
      <c r="X33" s="180"/>
      <c r="Y33" s="180"/>
      <c r="Z33" s="180"/>
      <c r="AA33" s="180"/>
      <c r="AB33" s="180"/>
      <c r="AC33" s="180"/>
      <c r="AD33" s="180"/>
      <c r="AE33" s="180"/>
      <c r="AK33" s="181">
        <v>0</v>
      </c>
      <c r="AL33" s="180"/>
      <c r="AM33" s="180"/>
      <c r="AN33" s="180"/>
      <c r="AO33" s="180"/>
      <c r="AR33" s="32"/>
    </row>
    <row r="34" spans="1:57" s="2" customFormat="1" ht="6.9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8"/>
      <c r="BE34" s="27"/>
    </row>
    <row r="35" spans="1:57" s="2" customFormat="1" ht="25.9" customHeight="1">
      <c r="A35" s="27"/>
      <c r="B35" s="28"/>
      <c r="C35" s="33"/>
      <c r="D35" s="34" t="s">
        <v>41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42</v>
      </c>
      <c r="U35" s="35"/>
      <c r="V35" s="35"/>
      <c r="W35" s="35"/>
      <c r="X35" s="185" t="s">
        <v>43</v>
      </c>
      <c r="Y35" s="183"/>
      <c r="Z35" s="183"/>
      <c r="AA35" s="183"/>
      <c r="AB35" s="183"/>
      <c r="AC35" s="35"/>
      <c r="AD35" s="35"/>
      <c r="AE35" s="35"/>
      <c r="AF35" s="35"/>
      <c r="AG35" s="35"/>
      <c r="AH35" s="35"/>
      <c r="AI35" s="35"/>
      <c r="AJ35" s="35"/>
      <c r="AK35" s="182">
        <f>SUM(AK26:AK33)</f>
        <v>204000</v>
      </c>
      <c r="AL35" s="183"/>
      <c r="AM35" s="183"/>
      <c r="AN35" s="183"/>
      <c r="AO35" s="184"/>
      <c r="AP35" s="33"/>
      <c r="AQ35" s="33"/>
      <c r="AR35" s="28"/>
      <c r="BE35" s="27"/>
    </row>
    <row r="36" spans="1:57" s="2" customFormat="1" ht="6.9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8"/>
      <c r="BE36" s="27"/>
    </row>
    <row r="37" spans="1:57" s="2" customFormat="1" ht="14.4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8"/>
      <c r="BE37" s="27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7"/>
      <c r="D49" s="38" t="s">
        <v>44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8" t="s">
        <v>45</v>
      </c>
      <c r="AI49" s="39"/>
      <c r="AJ49" s="39"/>
      <c r="AK49" s="39"/>
      <c r="AL49" s="39"/>
      <c r="AM49" s="39"/>
      <c r="AN49" s="39"/>
      <c r="AO49" s="39"/>
      <c r="AR49" s="37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7"/>
      <c r="B60" s="28"/>
      <c r="C60" s="27"/>
      <c r="D60" s="40" t="s">
        <v>46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0" t="s">
        <v>47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0" t="s">
        <v>46</v>
      </c>
      <c r="AI60" s="30"/>
      <c r="AJ60" s="30"/>
      <c r="AK60" s="30"/>
      <c r="AL60" s="30"/>
      <c r="AM60" s="40" t="s">
        <v>47</v>
      </c>
      <c r="AN60" s="30"/>
      <c r="AO60" s="30"/>
      <c r="AP60" s="27"/>
      <c r="AQ60" s="27"/>
      <c r="AR60" s="28"/>
      <c r="BE60" s="27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7"/>
      <c r="B64" s="28"/>
      <c r="C64" s="27"/>
      <c r="D64" s="38" t="s">
        <v>48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38" t="s">
        <v>49</v>
      </c>
      <c r="AI64" s="41"/>
      <c r="AJ64" s="41"/>
      <c r="AK64" s="41"/>
      <c r="AL64" s="41"/>
      <c r="AM64" s="41"/>
      <c r="AN64" s="41"/>
      <c r="AO64" s="41"/>
      <c r="AP64" s="27"/>
      <c r="AQ64" s="27"/>
      <c r="AR64" s="28"/>
      <c r="BE64" s="27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7"/>
      <c r="B75" s="28"/>
      <c r="C75" s="27"/>
      <c r="D75" s="40" t="s">
        <v>46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0" t="s">
        <v>47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40" t="s">
        <v>46</v>
      </c>
      <c r="AI75" s="30"/>
      <c r="AJ75" s="30"/>
      <c r="AK75" s="30"/>
      <c r="AL75" s="30"/>
      <c r="AM75" s="40" t="s">
        <v>47</v>
      </c>
      <c r="AN75" s="30"/>
      <c r="AO75" s="30"/>
      <c r="AP75" s="27"/>
      <c r="AQ75" s="27"/>
      <c r="AR75" s="28"/>
      <c r="BE75" s="27"/>
    </row>
    <row r="76" spans="1:57" s="2" customForma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8"/>
      <c r="BE76" s="27"/>
    </row>
    <row r="77" spans="1:57" s="2" customFormat="1" ht="6.95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8"/>
      <c r="BE77" s="27"/>
    </row>
    <row r="81" spans="1:91" s="2" customFormat="1" ht="6.95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8"/>
      <c r="BE81" s="27"/>
    </row>
    <row r="82" spans="1:91" s="2" customFormat="1" ht="24.95" customHeight="1">
      <c r="A82" s="27"/>
      <c r="B82" s="28"/>
      <c r="C82" s="18" t="s">
        <v>50</v>
      </c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8"/>
      <c r="BE82" s="27"/>
    </row>
    <row r="83" spans="1:91" s="2" customFormat="1" ht="6.9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8"/>
      <c r="BE83" s="27"/>
    </row>
    <row r="84" spans="1:91" s="4" customFormat="1" ht="12" customHeight="1">
      <c r="B84" s="46"/>
      <c r="C84" s="23" t="s">
        <v>10</v>
      </c>
      <c r="L84" s="4" t="str">
        <f>K5</f>
        <v>991</v>
      </c>
      <c r="AR84" s="46"/>
    </row>
    <row r="85" spans="1:91" s="5" customFormat="1" ht="36.950000000000003" customHeight="1">
      <c r="B85" s="47"/>
      <c r="C85" s="48" t="s">
        <v>12</v>
      </c>
      <c r="L85" s="202" t="str">
        <f>K6</f>
        <v>Oprava internátu SPoŠ 1NP Bernolákovo bunky A10,A9,A5,A4 + vstup,čiastočne chodba 1.04</v>
      </c>
      <c r="M85" s="203"/>
      <c r="N85" s="203"/>
      <c r="O85" s="203"/>
      <c r="P85" s="203"/>
      <c r="Q85" s="203"/>
      <c r="R85" s="203"/>
      <c r="S85" s="203"/>
      <c r="T85" s="203"/>
      <c r="U85" s="203"/>
      <c r="V85" s="203"/>
      <c r="W85" s="203"/>
      <c r="X85" s="203"/>
      <c r="Y85" s="203"/>
      <c r="Z85" s="203"/>
      <c r="AA85" s="203"/>
      <c r="AB85" s="203"/>
      <c r="AC85" s="203"/>
      <c r="AD85" s="203"/>
      <c r="AE85" s="203"/>
      <c r="AF85" s="203"/>
      <c r="AG85" s="203"/>
      <c r="AH85" s="203"/>
      <c r="AI85" s="203"/>
      <c r="AJ85" s="203"/>
      <c r="AK85" s="203"/>
      <c r="AL85" s="203"/>
      <c r="AM85" s="203"/>
      <c r="AN85" s="203"/>
      <c r="AO85" s="203"/>
      <c r="AR85" s="47"/>
    </row>
    <row r="86" spans="1:91" s="2" customFormat="1" ht="6.9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8"/>
      <c r="BE86" s="27"/>
    </row>
    <row r="87" spans="1:91" s="2" customFormat="1" ht="12" customHeight="1">
      <c r="A87" s="27"/>
      <c r="B87" s="28"/>
      <c r="C87" s="23" t="s">
        <v>17</v>
      </c>
      <c r="D87" s="27"/>
      <c r="E87" s="27"/>
      <c r="F87" s="27"/>
      <c r="G87" s="27"/>
      <c r="H87" s="27"/>
      <c r="I87" s="27"/>
      <c r="J87" s="27"/>
      <c r="K87" s="27"/>
      <c r="L87" s="49" t="str">
        <f>IF(K8="","",K8)</f>
        <v xml:space="preserve"> 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3" t="s">
        <v>19</v>
      </c>
      <c r="AJ87" s="27"/>
      <c r="AK87" s="27"/>
      <c r="AL87" s="27"/>
      <c r="AM87" s="204" t="str">
        <f>IF(AN8= "","",AN8)</f>
        <v>07.12.2020</v>
      </c>
      <c r="AN87" s="204"/>
      <c r="AO87" s="27"/>
      <c r="AP87" s="27"/>
      <c r="AQ87" s="27"/>
      <c r="AR87" s="28"/>
      <c r="BE87" s="27"/>
    </row>
    <row r="88" spans="1:91" s="2" customFormat="1" ht="6.9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8"/>
      <c r="BE88" s="27"/>
    </row>
    <row r="89" spans="1:91" s="2" customFormat="1" ht="15.2" customHeight="1">
      <c r="A89" s="27"/>
      <c r="B89" s="28"/>
      <c r="C89" s="23" t="s">
        <v>22</v>
      </c>
      <c r="D89" s="27"/>
      <c r="E89" s="27"/>
      <c r="F89" s="27"/>
      <c r="G89" s="27"/>
      <c r="H89" s="27"/>
      <c r="I89" s="27"/>
      <c r="J89" s="27"/>
      <c r="K89" s="27"/>
      <c r="L89" s="170" t="s">
        <v>1084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3" t="s">
        <v>26</v>
      </c>
      <c r="AJ89" s="27"/>
      <c r="AK89" s="27"/>
      <c r="AL89" s="27"/>
      <c r="AM89" s="205" t="str">
        <f>IF(E17="","",E17)</f>
        <v xml:space="preserve"> </v>
      </c>
      <c r="AN89" s="206"/>
      <c r="AO89" s="206"/>
      <c r="AP89" s="206"/>
      <c r="AQ89" s="27"/>
      <c r="AR89" s="28"/>
      <c r="AS89" s="207" t="s">
        <v>51</v>
      </c>
      <c r="AT89" s="208"/>
      <c r="AU89" s="51"/>
      <c r="AV89" s="51"/>
      <c r="AW89" s="51"/>
      <c r="AX89" s="51"/>
      <c r="AY89" s="51"/>
      <c r="AZ89" s="51"/>
      <c r="BA89" s="51"/>
      <c r="BB89" s="51"/>
      <c r="BC89" s="51"/>
      <c r="BD89" s="52"/>
      <c r="BE89" s="27"/>
    </row>
    <row r="90" spans="1:91" s="2" customFormat="1" ht="15.2" customHeight="1">
      <c r="A90" s="27"/>
      <c r="B90" s="28"/>
      <c r="C90" s="23" t="s">
        <v>25</v>
      </c>
      <c r="D90" s="27"/>
      <c r="E90" s="27"/>
      <c r="F90" s="27"/>
      <c r="G90" s="27"/>
      <c r="H90" s="27"/>
      <c r="I90" s="27"/>
      <c r="J90" s="27"/>
      <c r="K90" s="27"/>
      <c r="L90" s="169" t="s">
        <v>1085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3" t="s">
        <v>29</v>
      </c>
      <c r="AJ90" s="27"/>
      <c r="AK90" s="27"/>
      <c r="AL90" s="27"/>
      <c r="AM90" s="205" t="str">
        <f>IF(E20="","",E20)</f>
        <v xml:space="preserve"> </v>
      </c>
      <c r="AN90" s="206"/>
      <c r="AO90" s="206"/>
      <c r="AP90" s="206"/>
      <c r="AQ90" s="27"/>
      <c r="AR90" s="28"/>
      <c r="AS90" s="209"/>
      <c r="AT90" s="210"/>
      <c r="AU90" s="53"/>
      <c r="AV90" s="53"/>
      <c r="AW90" s="53"/>
      <c r="AX90" s="53"/>
      <c r="AY90" s="53"/>
      <c r="AZ90" s="53"/>
      <c r="BA90" s="53"/>
      <c r="BB90" s="53"/>
      <c r="BC90" s="53"/>
      <c r="BD90" s="54"/>
      <c r="BE90" s="27"/>
    </row>
    <row r="91" spans="1:91" s="2" customFormat="1" ht="10.9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8"/>
      <c r="AS91" s="209"/>
      <c r="AT91" s="210"/>
      <c r="AU91" s="53"/>
      <c r="AV91" s="53"/>
      <c r="AW91" s="53"/>
      <c r="AX91" s="53"/>
      <c r="AY91" s="53"/>
      <c r="AZ91" s="53"/>
      <c r="BA91" s="53"/>
      <c r="BB91" s="53"/>
      <c r="BC91" s="53"/>
      <c r="BD91" s="54"/>
      <c r="BE91" s="27"/>
    </row>
    <row r="92" spans="1:91" s="2" customFormat="1" ht="29.25" customHeight="1">
      <c r="A92" s="27"/>
      <c r="B92" s="28"/>
      <c r="C92" s="197" t="s">
        <v>52</v>
      </c>
      <c r="D92" s="198"/>
      <c r="E92" s="198"/>
      <c r="F92" s="198"/>
      <c r="G92" s="198"/>
      <c r="H92" s="55"/>
      <c r="I92" s="199" t="s">
        <v>53</v>
      </c>
      <c r="J92" s="198"/>
      <c r="K92" s="198"/>
      <c r="L92" s="198"/>
      <c r="M92" s="198"/>
      <c r="N92" s="198"/>
      <c r="O92" s="198"/>
      <c r="P92" s="198"/>
      <c r="Q92" s="198"/>
      <c r="R92" s="198"/>
      <c r="S92" s="198"/>
      <c r="T92" s="198"/>
      <c r="U92" s="198"/>
      <c r="V92" s="198"/>
      <c r="W92" s="198"/>
      <c r="X92" s="198"/>
      <c r="Y92" s="198"/>
      <c r="Z92" s="198"/>
      <c r="AA92" s="198"/>
      <c r="AB92" s="198"/>
      <c r="AC92" s="198"/>
      <c r="AD92" s="198"/>
      <c r="AE92" s="198"/>
      <c r="AF92" s="198"/>
      <c r="AG92" s="201" t="s">
        <v>54</v>
      </c>
      <c r="AH92" s="198"/>
      <c r="AI92" s="198"/>
      <c r="AJ92" s="198"/>
      <c r="AK92" s="198"/>
      <c r="AL92" s="198"/>
      <c r="AM92" s="198"/>
      <c r="AN92" s="199" t="s">
        <v>55</v>
      </c>
      <c r="AO92" s="198"/>
      <c r="AP92" s="200"/>
      <c r="AQ92" s="56" t="s">
        <v>56</v>
      </c>
      <c r="AR92" s="28"/>
      <c r="AS92" s="57" t="s">
        <v>57</v>
      </c>
      <c r="AT92" s="58" t="s">
        <v>58</v>
      </c>
      <c r="AU92" s="58" t="s">
        <v>59</v>
      </c>
      <c r="AV92" s="58" t="s">
        <v>60</v>
      </c>
      <c r="AW92" s="58" t="s">
        <v>61</v>
      </c>
      <c r="AX92" s="58" t="s">
        <v>62</v>
      </c>
      <c r="AY92" s="58" t="s">
        <v>63</v>
      </c>
      <c r="AZ92" s="58" t="s">
        <v>64</v>
      </c>
      <c r="BA92" s="58" t="s">
        <v>65</v>
      </c>
      <c r="BB92" s="58" t="s">
        <v>66</v>
      </c>
      <c r="BC92" s="58" t="s">
        <v>67</v>
      </c>
      <c r="BD92" s="59" t="s">
        <v>68</v>
      </c>
      <c r="BE92" s="27"/>
    </row>
    <row r="93" spans="1:91" s="2" customFormat="1" ht="10.9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8"/>
      <c r="AS93" s="60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2"/>
      <c r="BE93" s="27"/>
    </row>
    <row r="94" spans="1:91" s="6" customFormat="1" ht="32.450000000000003" customHeight="1">
      <c r="B94" s="63"/>
      <c r="C94" s="64" t="s">
        <v>69</v>
      </c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195">
        <f>ROUND(SUM(AG95:AG98),2)</f>
        <v>170000</v>
      </c>
      <c r="AH94" s="195"/>
      <c r="AI94" s="195"/>
      <c r="AJ94" s="195"/>
      <c r="AK94" s="195"/>
      <c r="AL94" s="195"/>
      <c r="AM94" s="195"/>
      <c r="AN94" s="196">
        <f>SUM(AG94,AT94)</f>
        <v>204000</v>
      </c>
      <c r="AO94" s="196"/>
      <c r="AP94" s="196"/>
      <c r="AQ94" s="67" t="s">
        <v>1</v>
      </c>
      <c r="AR94" s="63"/>
      <c r="AS94" s="68">
        <f>ROUND(SUM(AS95:AS98),2)</f>
        <v>0</v>
      </c>
      <c r="AT94" s="69">
        <f>ROUND(SUM(AV94:AW94),2)</f>
        <v>34000</v>
      </c>
      <c r="AU94" s="70">
        <f>ROUND(SUM(AU95:AU98),5)</f>
        <v>148.31853000000001</v>
      </c>
      <c r="AV94" s="69">
        <f>ROUND(AZ94*L29,2)</f>
        <v>0</v>
      </c>
      <c r="AW94" s="69">
        <f>ROUND(BA94*L30,2)</f>
        <v>34000</v>
      </c>
      <c r="AX94" s="69">
        <f>ROUND(BB94*L29,2)</f>
        <v>0</v>
      </c>
      <c r="AY94" s="69">
        <f>ROUND(BC94*L30,2)</f>
        <v>0</v>
      </c>
      <c r="AZ94" s="69">
        <f>ROUND(SUM(AZ95:AZ98),2)</f>
        <v>0</v>
      </c>
      <c r="BA94" s="69">
        <f>ROUND(SUM(BA95:BA98),2)</f>
        <v>170000</v>
      </c>
      <c r="BB94" s="69">
        <f>ROUND(SUM(BB95:BB98),2)</f>
        <v>0</v>
      </c>
      <c r="BC94" s="69">
        <f>ROUND(SUM(BC95:BC98),2)</f>
        <v>0</v>
      </c>
      <c r="BD94" s="71">
        <f>ROUND(SUM(BD95:BD98),2)</f>
        <v>0</v>
      </c>
      <c r="BS94" s="72" t="s">
        <v>70</v>
      </c>
      <c r="BT94" s="72" t="s">
        <v>71</v>
      </c>
      <c r="BU94" s="73" t="s">
        <v>72</v>
      </c>
      <c r="BV94" s="72" t="s">
        <v>73</v>
      </c>
      <c r="BW94" s="72" t="s">
        <v>4</v>
      </c>
      <c r="BX94" s="72" t="s">
        <v>74</v>
      </c>
      <c r="CL94" s="72" t="s">
        <v>14</v>
      </c>
    </row>
    <row r="95" spans="1:91" s="7" customFormat="1" ht="24.75" customHeight="1">
      <c r="A95" s="74" t="s">
        <v>75</v>
      </c>
      <c r="B95" s="75"/>
      <c r="C95" s="76"/>
      <c r="D95" s="194" t="s">
        <v>76</v>
      </c>
      <c r="E95" s="194"/>
      <c r="F95" s="194"/>
      <c r="G95" s="194"/>
      <c r="H95" s="194"/>
      <c r="I95" s="77"/>
      <c r="J95" s="194" t="s">
        <v>77</v>
      </c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2">
        <f>'SO01 - Oprava bunky A10, ...'!J30</f>
        <v>73594.67</v>
      </c>
      <c r="AH95" s="193"/>
      <c r="AI95" s="193"/>
      <c r="AJ95" s="193"/>
      <c r="AK95" s="193"/>
      <c r="AL95" s="193"/>
      <c r="AM95" s="193"/>
      <c r="AN95" s="192">
        <f>SUM(AG95,AT95)</f>
        <v>88313.600000000006</v>
      </c>
      <c r="AO95" s="193"/>
      <c r="AP95" s="193"/>
      <c r="AQ95" s="78" t="s">
        <v>78</v>
      </c>
      <c r="AR95" s="75"/>
      <c r="AS95" s="79">
        <v>0</v>
      </c>
      <c r="AT95" s="80">
        <f>ROUND(SUM(AV95:AW95),2)</f>
        <v>14718.93</v>
      </c>
      <c r="AU95" s="81">
        <f>'SO01 - Oprava bunky A10, ...'!P133</f>
        <v>0</v>
      </c>
      <c r="AV95" s="80">
        <f>'SO01 - Oprava bunky A10, ...'!J33</f>
        <v>0</v>
      </c>
      <c r="AW95" s="80">
        <f>'SO01 - Oprava bunky A10, ...'!J34</f>
        <v>14718.93</v>
      </c>
      <c r="AX95" s="80">
        <f>'SO01 - Oprava bunky A10, ...'!J35</f>
        <v>0</v>
      </c>
      <c r="AY95" s="80">
        <f>'SO01 - Oprava bunky A10, ...'!J36</f>
        <v>0</v>
      </c>
      <c r="AZ95" s="80">
        <f>'SO01 - Oprava bunky A10, ...'!F33</f>
        <v>0</v>
      </c>
      <c r="BA95" s="80">
        <f>'SO01 - Oprava bunky A10, ...'!F34</f>
        <v>73594.67</v>
      </c>
      <c r="BB95" s="80">
        <f>'SO01 - Oprava bunky A10, ...'!F35</f>
        <v>0</v>
      </c>
      <c r="BC95" s="80">
        <f>'SO01 - Oprava bunky A10, ...'!F36</f>
        <v>0</v>
      </c>
      <c r="BD95" s="82">
        <f>'SO01 - Oprava bunky A10, ...'!F37</f>
        <v>0</v>
      </c>
      <c r="BT95" s="83" t="s">
        <v>79</v>
      </c>
      <c r="BV95" s="83" t="s">
        <v>73</v>
      </c>
      <c r="BW95" s="83" t="s">
        <v>80</v>
      </c>
      <c r="BX95" s="83" t="s">
        <v>4</v>
      </c>
      <c r="CL95" s="83" t="s">
        <v>1</v>
      </c>
      <c r="CM95" s="83" t="s">
        <v>71</v>
      </c>
    </row>
    <row r="96" spans="1:91" s="7" customFormat="1" ht="24.75" customHeight="1">
      <c r="A96" s="74" t="s">
        <v>75</v>
      </c>
      <c r="B96" s="75"/>
      <c r="C96" s="76"/>
      <c r="D96" s="194" t="s">
        <v>81</v>
      </c>
      <c r="E96" s="194"/>
      <c r="F96" s="194"/>
      <c r="G96" s="194"/>
      <c r="H96" s="194"/>
      <c r="I96" s="77"/>
      <c r="J96" s="194" t="s">
        <v>82</v>
      </c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192">
        <f>'SO02 - Oprava bunky A10,A...'!J30</f>
        <v>12971</v>
      </c>
      <c r="AH96" s="193"/>
      <c r="AI96" s="193"/>
      <c r="AJ96" s="193"/>
      <c r="AK96" s="193"/>
      <c r="AL96" s="193"/>
      <c r="AM96" s="193"/>
      <c r="AN96" s="192">
        <f>SUM(AG96,AT96)</f>
        <v>15565.2</v>
      </c>
      <c r="AO96" s="193"/>
      <c r="AP96" s="193"/>
      <c r="AQ96" s="78" t="s">
        <v>78</v>
      </c>
      <c r="AR96" s="75"/>
      <c r="AS96" s="79">
        <v>0</v>
      </c>
      <c r="AT96" s="80">
        <f>ROUND(SUM(AV96:AW96),2)</f>
        <v>2594.1999999999998</v>
      </c>
      <c r="AU96" s="81">
        <f>'SO02 - Oprava bunky A10,A...'!P119</f>
        <v>86.151200000000003</v>
      </c>
      <c r="AV96" s="80">
        <f>'SO02 - Oprava bunky A10,A...'!J33</f>
        <v>0</v>
      </c>
      <c r="AW96" s="80">
        <f>'SO02 - Oprava bunky A10,A...'!J34</f>
        <v>2594.1999999999998</v>
      </c>
      <c r="AX96" s="80">
        <f>'SO02 - Oprava bunky A10,A...'!J35</f>
        <v>0</v>
      </c>
      <c r="AY96" s="80">
        <f>'SO02 - Oprava bunky A10,A...'!J36</f>
        <v>0</v>
      </c>
      <c r="AZ96" s="80">
        <f>'SO02 - Oprava bunky A10,A...'!F33</f>
        <v>0</v>
      </c>
      <c r="BA96" s="80">
        <f>'SO02 - Oprava bunky A10,A...'!F34</f>
        <v>12971</v>
      </c>
      <c r="BB96" s="80">
        <f>'SO02 - Oprava bunky A10,A...'!F35</f>
        <v>0</v>
      </c>
      <c r="BC96" s="80">
        <f>'SO02 - Oprava bunky A10,A...'!F36</f>
        <v>0</v>
      </c>
      <c r="BD96" s="82">
        <f>'SO02 - Oprava bunky A10,A...'!F37</f>
        <v>0</v>
      </c>
      <c r="BT96" s="83" t="s">
        <v>79</v>
      </c>
      <c r="BV96" s="83" t="s">
        <v>73</v>
      </c>
      <c r="BW96" s="83" t="s">
        <v>83</v>
      </c>
      <c r="BX96" s="83" t="s">
        <v>4</v>
      </c>
      <c r="CL96" s="83" t="s">
        <v>14</v>
      </c>
      <c r="CM96" s="83" t="s">
        <v>71</v>
      </c>
    </row>
    <row r="97" spans="1:91" s="7" customFormat="1" ht="24.75" customHeight="1">
      <c r="A97" s="74" t="s">
        <v>75</v>
      </c>
      <c r="B97" s="75"/>
      <c r="C97" s="76"/>
      <c r="D97" s="194" t="s">
        <v>84</v>
      </c>
      <c r="E97" s="194"/>
      <c r="F97" s="194"/>
      <c r="G97" s="194"/>
      <c r="H97" s="194"/>
      <c r="I97" s="77"/>
      <c r="J97" s="194" t="s">
        <v>85</v>
      </c>
      <c r="K97" s="194"/>
      <c r="L97" s="194"/>
      <c r="M97" s="194"/>
      <c r="N97" s="194"/>
      <c r="O97" s="194"/>
      <c r="P97" s="194"/>
      <c r="Q97" s="194"/>
      <c r="R97" s="194"/>
      <c r="S97" s="194"/>
      <c r="T97" s="194"/>
      <c r="U97" s="194"/>
      <c r="V97" s="194"/>
      <c r="W97" s="194"/>
      <c r="X97" s="194"/>
      <c r="Y97" s="194"/>
      <c r="Z97" s="194"/>
      <c r="AA97" s="194"/>
      <c r="AB97" s="194"/>
      <c r="AC97" s="194"/>
      <c r="AD97" s="194"/>
      <c r="AE97" s="194"/>
      <c r="AF97" s="194"/>
      <c r="AG97" s="192">
        <f>'SO03 - Elektroinštalácia ...'!J30</f>
        <v>47544.54</v>
      </c>
      <c r="AH97" s="193"/>
      <c r="AI97" s="193"/>
      <c r="AJ97" s="193"/>
      <c r="AK97" s="193"/>
      <c r="AL97" s="193"/>
      <c r="AM97" s="193"/>
      <c r="AN97" s="192">
        <f>SUM(AG97,AT97)</f>
        <v>57053.45</v>
      </c>
      <c r="AO97" s="193"/>
      <c r="AP97" s="193"/>
      <c r="AQ97" s="78" t="s">
        <v>78</v>
      </c>
      <c r="AR97" s="75"/>
      <c r="AS97" s="79">
        <v>0</v>
      </c>
      <c r="AT97" s="80">
        <f>ROUND(SUM(AV97:AW97),2)</f>
        <v>9508.91</v>
      </c>
      <c r="AU97" s="81">
        <f>'SO03 - Elektroinštalácia ...'!P123</f>
        <v>0</v>
      </c>
      <c r="AV97" s="80">
        <f>'SO03 - Elektroinštalácia ...'!J33</f>
        <v>0</v>
      </c>
      <c r="AW97" s="80">
        <f>'SO03 - Elektroinštalácia ...'!J34</f>
        <v>9508.91</v>
      </c>
      <c r="AX97" s="80">
        <f>'SO03 - Elektroinštalácia ...'!J35</f>
        <v>0</v>
      </c>
      <c r="AY97" s="80">
        <f>'SO03 - Elektroinštalácia ...'!J36</f>
        <v>0</v>
      </c>
      <c r="AZ97" s="80">
        <f>'SO03 - Elektroinštalácia ...'!F33</f>
        <v>0</v>
      </c>
      <c r="BA97" s="80">
        <f>'SO03 - Elektroinštalácia ...'!F34</f>
        <v>47544.54</v>
      </c>
      <c r="BB97" s="80">
        <f>'SO03 - Elektroinštalácia ...'!F35</f>
        <v>0</v>
      </c>
      <c r="BC97" s="80">
        <f>'SO03 - Elektroinštalácia ...'!F36</f>
        <v>0</v>
      </c>
      <c r="BD97" s="82">
        <f>'SO03 - Elektroinštalácia ...'!F37</f>
        <v>0</v>
      </c>
      <c r="BT97" s="83" t="s">
        <v>79</v>
      </c>
      <c r="BV97" s="83" t="s">
        <v>73</v>
      </c>
      <c r="BW97" s="83" t="s">
        <v>86</v>
      </c>
      <c r="BX97" s="83" t="s">
        <v>4</v>
      </c>
      <c r="CL97" s="83" t="s">
        <v>1</v>
      </c>
      <c r="CM97" s="83" t="s">
        <v>71</v>
      </c>
    </row>
    <row r="98" spans="1:91" s="7" customFormat="1" ht="32.25" customHeight="1">
      <c r="A98" s="74" t="s">
        <v>75</v>
      </c>
      <c r="B98" s="75"/>
      <c r="C98" s="76"/>
      <c r="D98" s="194" t="s">
        <v>87</v>
      </c>
      <c r="E98" s="194"/>
      <c r="F98" s="194"/>
      <c r="G98" s="194"/>
      <c r="H98" s="194"/>
      <c r="I98" s="77"/>
      <c r="J98" s="194" t="s">
        <v>88</v>
      </c>
      <c r="K98" s="194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192">
        <f>'SO04 - Oprava súvisiacich...'!J30</f>
        <v>35889.79</v>
      </c>
      <c r="AH98" s="193"/>
      <c r="AI98" s="193"/>
      <c r="AJ98" s="193"/>
      <c r="AK98" s="193"/>
      <c r="AL98" s="193"/>
      <c r="AM98" s="193"/>
      <c r="AN98" s="192">
        <f>SUM(AG98,AT98)</f>
        <v>43067.75</v>
      </c>
      <c r="AO98" s="193"/>
      <c r="AP98" s="193"/>
      <c r="AQ98" s="78" t="s">
        <v>78</v>
      </c>
      <c r="AR98" s="75"/>
      <c r="AS98" s="84">
        <v>0</v>
      </c>
      <c r="AT98" s="85">
        <f>ROUND(SUM(AV98:AW98),2)</f>
        <v>7177.96</v>
      </c>
      <c r="AU98" s="86">
        <f>'SO04 - Oprava súvisiacich...'!P128</f>
        <v>62.1673331</v>
      </c>
      <c r="AV98" s="85">
        <f>'SO04 - Oprava súvisiacich...'!J33</f>
        <v>0</v>
      </c>
      <c r="AW98" s="85">
        <f>'SO04 - Oprava súvisiacich...'!J34</f>
        <v>7177.96</v>
      </c>
      <c r="AX98" s="85">
        <f>'SO04 - Oprava súvisiacich...'!J35</f>
        <v>0</v>
      </c>
      <c r="AY98" s="85">
        <f>'SO04 - Oprava súvisiacich...'!J36</f>
        <v>0</v>
      </c>
      <c r="AZ98" s="85">
        <f>'SO04 - Oprava súvisiacich...'!F33</f>
        <v>0</v>
      </c>
      <c r="BA98" s="85">
        <f>'SO04 - Oprava súvisiacich...'!F34</f>
        <v>35889.79</v>
      </c>
      <c r="BB98" s="85">
        <f>'SO04 - Oprava súvisiacich...'!F35</f>
        <v>0</v>
      </c>
      <c r="BC98" s="85">
        <f>'SO04 - Oprava súvisiacich...'!F36</f>
        <v>0</v>
      </c>
      <c r="BD98" s="87">
        <f>'SO04 - Oprava súvisiacich...'!F37</f>
        <v>0</v>
      </c>
      <c r="BT98" s="83" t="s">
        <v>79</v>
      </c>
      <c r="BV98" s="83" t="s">
        <v>73</v>
      </c>
      <c r="BW98" s="83" t="s">
        <v>89</v>
      </c>
      <c r="BX98" s="83" t="s">
        <v>4</v>
      </c>
      <c r="CL98" s="83" t="s">
        <v>1</v>
      </c>
      <c r="CM98" s="83" t="s">
        <v>71</v>
      </c>
    </row>
    <row r="99" spans="1:91" s="2" customFormat="1" ht="30" customHeight="1">
      <c r="A99" s="27"/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8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</row>
    <row r="100" spans="1:91" s="2" customFormat="1" ht="6.95" customHeight="1">
      <c r="A100" s="27"/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28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</row>
  </sheetData>
  <mergeCells count="52">
    <mergeCell ref="L85:AO85"/>
    <mergeCell ref="AM87:AN87"/>
    <mergeCell ref="AM89:AP89"/>
    <mergeCell ref="AS89:AT91"/>
    <mergeCell ref="AM90:AP90"/>
    <mergeCell ref="C92:G92"/>
    <mergeCell ref="AN92:AP92"/>
    <mergeCell ref="AG92:AM92"/>
    <mergeCell ref="I92:AF92"/>
    <mergeCell ref="AN95:AP95"/>
    <mergeCell ref="D95:H95"/>
    <mergeCell ref="AG95:AM95"/>
    <mergeCell ref="J95:AF95"/>
    <mergeCell ref="AN98:AP98"/>
    <mergeCell ref="AG98:AM98"/>
    <mergeCell ref="J98:AF98"/>
    <mergeCell ref="D98:H98"/>
    <mergeCell ref="AG94:AM94"/>
    <mergeCell ref="AN94:AP94"/>
    <mergeCell ref="J96:AF96"/>
    <mergeCell ref="D96:H96"/>
    <mergeCell ref="AN96:AP96"/>
    <mergeCell ref="AG96:AM96"/>
    <mergeCell ref="J97:AF97"/>
    <mergeCell ref="AG97:AM97"/>
    <mergeCell ref="D97:H97"/>
    <mergeCell ref="AN97:AP97"/>
    <mergeCell ref="L30:P30"/>
    <mergeCell ref="W30:AE30"/>
    <mergeCell ref="K5:AO5"/>
    <mergeCell ref="K6:AO6"/>
    <mergeCell ref="E23:AN23"/>
    <mergeCell ref="AK26:AO26"/>
    <mergeCell ref="L28:P28"/>
    <mergeCell ref="W28:AE28"/>
    <mergeCell ref="AK28:AO28"/>
    <mergeCell ref="AR2:BE2"/>
    <mergeCell ref="L33:P33"/>
    <mergeCell ref="W33:AE33"/>
    <mergeCell ref="AK33:AO33"/>
    <mergeCell ref="AK35:AO35"/>
    <mergeCell ref="X35:AB35"/>
    <mergeCell ref="W31:AE31"/>
    <mergeCell ref="AK31:AO31"/>
    <mergeCell ref="L31:P31"/>
    <mergeCell ref="L32:P32"/>
    <mergeCell ref="W32:AE32"/>
    <mergeCell ref="AK32:AO32"/>
    <mergeCell ref="L29:P29"/>
    <mergeCell ref="W29:AE29"/>
    <mergeCell ref="AK29:AO29"/>
    <mergeCell ref="AK30:AO30"/>
  </mergeCells>
  <hyperlinks>
    <hyperlink ref="A95" location="'SO01 - Oprava bunky A10, ...'!C2" display="/"/>
    <hyperlink ref="A96" location="'SO02 - Oprava bunky A10,A...'!C2" display="/"/>
    <hyperlink ref="A97" location="'SO03 - Elektroinštalácia ...'!C2" display="/"/>
    <hyperlink ref="A98" location="'SO04 - Oprava súvisiacich...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70"/>
  <sheetViews>
    <sheetView showGridLines="0" view="pageBreakPreview" topLeftCell="A17" zoomScale="60" zoomScaleNormal="100" workbookViewId="0">
      <selection activeCell="J17" sqref="J17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>
      <c r="A1" s="88"/>
    </row>
    <row r="2" spans="1:46" s="1" customFormat="1" ht="36.950000000000003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4" t="s">
        <v>80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>
      <c r="B4" s="17"/>
      <c r="D4" s="18" t="s">
        <v>90</v>
      </c>
      <c r="L4" s="17"/>
      <c r="M4" s="89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3" t="s">
        <v>12</v>
      </c>
      <c r="L6" s="17"/>
    </row>
    <row r="7" spans="1:46" s="1" customFormat="1" ht="24" customHeight="1">
      <c r="B7" s="17"/>
      <c r="E7" s="212" t="str">
        <f>'Rekapitulácia stavby'!K6</f>
        <v>Oprava internátu SPoŠ 1NP Bernolákovo bunky A10,A9,A5,A4 + vstup,čiastočne chodba 1.04</v>
      </c>
      <c r="F7" s="213"/>
      <c r="G7" s="213"/>
      <c r="H7" s="213"/>
      <c r="L7" s="17"/>
    </row>
    <row r="8" spans="1:46" s="2" customFormat="1" ht="12" customHeight="1">
      <c r="A8" s="27"/>
      <c r="B8" s="28"/>
      <c r="C8" s="27"/>
      <c r="D8" s="23" t="s">
        <v>91</v>
      </c>
      <c r="E8" s="27"/>
      <c r="F8" s="27"/>
      <c r="G8" s="27"/>
      <c r="H8" s="27"/>
      <c r="I8" s="27"/>
      <c r="J8" s="27"/>
      <c r="K8" s="27"/>
      <c r="L8" s="3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46" s="2" customFormat="1" ht="16.5" customHeight="1">
      <c r="A9" s="27"/>
      <c r="B9" s="28"/>
      <c r="C9" s="27"/>
      <c r="D9" s="27"/>
      <c r="E9" s="202" t="s">
        <v>92</v>
      </c>
      <c r="F9" s="211"/>
      <c r="G9" s="211"/>
      <c r="H9" s="211"/>
      <c r="I9" s="27"/>
      <c r="J9" s="27"/>
      <c r="K9" s="27"/>
      <c r="L9" s="3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3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2" customHeight="1">
      <c r="A11" s="27"/>
      <c r="B11" s="28"/>
      <c r="C11" s="27"/>
      <c r="D11" s="23" t="s">
        <v>13</v>
      </c>
      <c r="E11" s="27"/>
      <c r="F11" s="21" t="s">
        <v>1</v>
      </c>
      <c r="G11" s="27"/>
      <c r="H11" s="27"/>
      <c r="I11" s="23" t="s">
        <v>15</v>
      </c>
      <c r="J11" s="21" t="s">
        <v>1</v>
      </c>
      <c r="K11" s="27"/>
      <c r="L11" s="3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t="12" customHeight="1">
      <c r="A12" s="27"/>
      <c r="B12" s="28"/>
      <c r="C12" s="27"/>
      <c r="D12" s="23" t="s">
        <v>17</v>
      </c>
      <c r="E12" s="27"/>
      <c r="F12" s="21" t="s">
        <v>18</v>
      </c>
      <c r="G12" s="27"/>
      <c r="H12" s="27"/>
      <c r="I12" s="23" t="s">
        <v>19</v>
      </c>
      <c r="J12" s="50">
        <v>44172</v>
      </c>
      <c r="K12" s="27"/>
      <c r="L12" s="3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0.9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3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customHeight="1">
      <c r="A14" s="27"/>
      <c r="B14" s="28"/>
      <c r="C14" s="27"/>
      <c r="D14" s="23" t="s">
        <v>22</v>
      </c>
      <c r="E14" s="27"/>
      <c r="F14" s="170" t="s">
        <v>1084</v>
      </c>
      <c r="G14" s="27"/>
      <c r="H14" s="27"/>
      <c r="I14" s="23" t="s">
        <v>23</v>
      </c>
      <c r="J14" s="21" t="str">
        <f>IF('Rekapitulácia stavby'!AN10="","",'Rekapitulácia stavby'!AN10)</f>
        <v/>
      </c>
      <c r="K14" s="27"/>
      <c r="L14" s="3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8" customHeight="1">
      <c r="A15" s="27"/>
      <c r="B15" s="28"/>
      <c r="C15" s="27"/>
      <c r="D15" s="27"/>
      <c r="E15" s="21" t="str">
        <f>IF('Rekapitulácia stavby'!E11="","",'Rekapitulácia stavby'!E11)</f>
        <v xml:space="preserve"> </v>
      </c>
      <c r="F15" s="27"/>
      <c r="G15" s="27"/>
      <c r="H15" s="27"/>
      <c r="I15" s="23" t="s">
        <v>24</v>
      </c>
      <c r="J15" s="21" t="str">
        <f>IF('Rekapitulácia stavby'!AN11="","",'Rekapitulácia stavby'!AN11)</f>
        <v/>
      </c>
      <c r="K15" s="27"/>
      <c r="L15" s="3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6.9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3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2" customHeight="1">
      <c r="A17" s="27"/>
      <c r="B17" s="28"/>
      <c r="C17" s="27"/>
      <c r="D17" s="23" t="s">
        <v>25</v>
      </c>
      <c r="E17" s="27"/>
      <c r="F17" s="173" t="s">
        <v>1085</v>
      </c>
      <c r="G17" s="27"/>
      <c r="H17" s="27"/>
      <c r="I17" s="23" t="s">
        <v>23</v>
      </c>
      <c r="J17" s="21">
        <f>'Rekapitulácia stavby'!AN13</f>
        <v>31619916</v>
      </c>
      <c r="K17" s="27"/>
      <c r="L17" s="3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18" customHeight="1">
      <c r="A18" s="27"/>
      <c r="B18" s="28"/>
      <c r="C18" s="27"/>
      <c r="D18" s="27"/>
      <c r="E18" s="186" t="str">
        <f>'Rekapitulácia stavby'!E14</f>
        <v xml:space="preserve"> </v>
      </c>
      <c r="F18" s="186"/>
      <c r="G18" s="186"/>
      <c r="H18" s="186"/>
      <c r="I18" s="23" t="s">
        <v>24</v>
      </c>
      <c r="J18" s="21" t="str">
        <f>'Rekapitulácia stavby'!AN14</f>
        <v>SK2020441907</v>
      </c>
      <c r="K18" s="27"/>
      <c r="L18" s="3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6.9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2" customHeight="1">
      <c r="A20" s="27"/>
      <c r="B20" s="28"/>
      <c r="C20" s="27"/>
      <c r="D20" s="23" t="s">
        <v>26</v>
      </c>
      <c r="E20" s="27"/>
      <c r="F20" s="27"/>
      <c r="G20" s="27"/>
      <c r="H20" s="27"/>
      <c r="I20" s="23" t="s">
        <v>23</v>
      </c>
      <c r="J20" s="21" t="str">
        <f>IF('Rekapitulácia stavby'!AN16="","",'Rekapitulácia stavby'!AN16)</f>
        <v/>
      </c>
      <c r="K20" s="27"/>
      <c r="L20" s="3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18" customHeight="1">
      <c r="A21" s="27"/>
      <c r="B21" s="28"/>
      <c r="C21" s="27"/>
      <c r="D21" s="27"/>
      <c r="E21" s="21" t="str">
        <f>IF('Rekapitulácia stavby'!E17="","",'Rekapitulácia stavby'!E17)</f>
        <v xml:space="preserve"> </v>
      </c>
      <c r="F21" s="27"/>
      <c r="G21" s="27"/>
      <c r="H21" s="27"/>
      <c r="I21" s="23" t="s">
        <v>24</v>
      </c>
      <c r="J21" s="21" t="str">
        <f>IF('Rekapitulácia stavby'!AN17="","",'Rekapitulácia stavby'!AN17)</f>
        <v/>
      </c>
      <c r="K21" s="27"/>
      <c r="L21" s="3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6.9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3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2" customHeight="1">
      <c r="A23" s="27"/>
      <c r="B23" s="28"/>
      <c r="C23" s="27"/>
      <c r="D23" s="23" t="s">
        <v>29</v>
      </c>
      <c r="E23" s="27"/>
      <c r="F23" s="27"/>
      <c r="G23" s="27"/>
      <c r="H23" s="27"/>
      <c r="I23" s="23" t="s">
        <v>23</v>
      </c>
      <c r="J23" s="21" t="str">
        <f>IF('Rekapitulácia stavby'!AN19="","",'Rekapitulácia stavby'!AN19)</f>
        <v/>
      </c>
      <c r="K23" s="27"/>
      <c r="L23" s="3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18" customHeight="1">
      <c r="A24" s="27"/>
      <c r="B24" s="28"/>
      <c r="C24" s="27"/>
      <c r="D24" s="27"/>
      <c r="E24" s="21" t="str">
        <f>IF('Rekapitulácia stavby'!E20="","",'Rekapitulácia stavby'!E20)</f>
        <v xml:space="preserve"> </v>
      </c>
      <c r="F24" s="27"/>
      <c r="G24" s="27"/>
      <c r="H24" s="27"/>
      <c r="I24" s="23" t="s">
        <v>24</v>
      </c>
      <c r="J24" s="21" t="str">
        <f>IF('Rekapitulácia stavby'!AN20="","",'Rekapitulácia stavby'!AN20)</f>
        <v/>
      </c>
      <c r="K24" s="27"/>
      <c r="L24" s="3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6.9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3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2" customHeight="1">
      <c r="A26" s="27"/>
      <c r="B26" s="28"/>
      <c r="C26" s="27"/>
      <c r="D26" s="23" t="s">
        <v>30</v>
      </c>
      <c r="E26" s="27"/>
      <c r="F26" s="27"/>
      <c r="G26" s="27"/>
      <c r="H26" s="27"/>
      <c r="I26" s="27"/>
      <c r="J26" s="27"/>
      <c r="K26" s="27"/>
      <c r="L26" s="3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8" customFormat="1" ht="16.5" customHeight="1">
      <c r="A27" s="90"/>
      <c r="B27" s="91"/>
      <c r="C27" s="90"/>
      <c r="D27" s="90"/>
      <c r="E27" s="188" t="s">
        <v>1</v>
      </c>
      <c r="F27" s="188"/>
      <c r="G27" s="188"/>
      <c r="H27" s="188"/>
      <c r="I27" s="90"/>
      <c r="J27" s="90"/>
      <c r="K27" s="90"/>
      <c r="L27" s="92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</row>
    <row r="28" spans="1:31" s="2" customFormat="1" ht="6.9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3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2" customFormat="1" ht="6.95" customHeight="1">
      <c r="A29" s="27"/>
      <c r="B29" s="28"/>
      <c r="C29" s="27"/>
      <c r="D29" s="61"/>
      <c r="E29" s="61"/>
      <c r="F29" s="61"/>
      <c r="G29" s="61"/>
      <c r="H29" s="61"/>
      <c r="I29" s="61"/>
      <c r="J29" s="61"/>
      <c r="K29" s="61"/>
      <c r="L29" s="3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s="2" customFormat="1" ht="25.35" customHeight="1">
      <c r="A30" s="27"/>
      <c r="B30" s="28"/>
      <c r="C30" s="27"/>
      <c r="D30" s="93" t="s">
        <v>31</v>
      </c>
      <c r="E30" s="27"/>
      <c r="F30" s="27"/>
      <c r="G30" s="27"/>
      <c r="H30" s="27"/>
      <c r="I30" s="27"/>
      <c r="J30" s="66">
        <f>ROUND(J133, 2)</f>
        <v>73594.67</v>
      </c>
      <c r="K30" s="27"/>
      <c r="L30" s="3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5" customHeight="1">
      <c r="A31" s="27"/>
      <c r="B31" s="28"/>
      <c r="C31" s="27"/>
      <c r="D31" s="61"/>
      <c r="E31" s="61"/>
      <c r="F31" s="61"/>
      <c r="G31" s="61"/>
      <c r="H31" s="61"/>
      <c r="I31" s="61"/>
      <c r="J31" s="61"/>
      <c r="K31" s="61"/>
      <c r="L31" s="3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14.45" customHeight="1">
      <c r="A32" s="27"/>
      <c r="B32" s="28"/>
      <c r="C32" s="27"/>
      <c r="D32" s="27"/>
      <c r="E32" s="27"/>
      <c r="F32" s="31" t="s">
        <v>33</v>
      </c>
      <c r="G32" s="27"/>
      <c r="H32" s="27"/>
      <c r="I32" s="31" t="s">
        <v>32</v>
      </c>
      <c r="J32" s="31" t="s">
        <v>34</v>
      </c>
      <c r="K32" s="27"/>
      <c r="L32" s="3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14.45" customHeight="1">
      <c r="A33" s="27"/>
      <c r="B33" s="28"/>
      <c r="C33" s="27"/>
      <c r="D33" s="94" t="s">
        <v>35</v>
      </c>
      <c r="E33" s="23" t="s">
        <v>36</v>
      </c>
      <c r="F33" s="95">
        <f>ROUND((SUM(BE133:BE269)),  2)</f>
        <v>0</v>
      </c>
      <c r="G33" s="27"/>
      <c r="H33" s="27"/>
      <c r="I33" s="96">
        <v>0.2</v>
      </c>
      <c r="J33" s="95">
        <f>ROUND(((SUM(BE133:BE269))*I33),  2)</f>
        <v>0</v>
      </c>
      <c r="K33" s="27"/>
      <c r="L33" s="3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customHeight="1">
      <c r="A34" s="27"/>
      <c r="B34" s="28"/>
      <c r="C34" s="27"/>
      <c r="D34" s="27"/>
      <c r="E34" s="23" t="s">
        <v>37</v>
      </c>
      <c r="F34" s="95">
        <f>ROUND((SUM(BF133:BF269)),  2)</f>
        <v>73594.67</v>
      </c>
      <c r="G34" s="27"/>
      <c r="H34" s="27"/>
      <c r="I34" s="96">
        <v>0.2</v>
      </c>
      <c r="J34" s="95">
        <f>ROUND(((SUM(BF133:BF269))*I34),  2)</f>
        <v>14718.93</v>
      </c>
      <c r="K34" s="27"/>
      <c r="L34" s="3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>
      <c r="A35" s="27"/>
      <c r="B35" s="28"/>
      <c r="C35" s="27"/>
      <c r="D35" s="27"/>
      <c r="E35" s="23" t="s">
        <v>38</v>
      </c>
      <c r="F35" s="95">
        <f>ROUND((SUM(BG133:BG269)),  2)</f>
        <v>0</v>
      </c>
      <c r="G35" s="27"/>
      <c r="H35" s="27"/>
      <c r="I35" s="96">
        <v>0.2</v>
      </c>
      <c r="J35" s="95">
        <f>0</f>
        <v>0</v>
      </c>
      <c r="K35" s="27"/>
      <c r="L35" s="3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5" hidden="1" customHeight="1">
      <c r="A36" s="27"/>
      <c r="B36" s="28"/>
      <c r="C36" s="27"/>
      <c r="D36" s="27"/>
      <c r="E36" s="23" t="s">
        <v>39</v>
      </c>
      <c r="F36" s="95">
        <f>ROUND((SUM(BH133:BH269)),  2)</f>
        <v>0</v>
      </c>
      <c r="G36" s="27"/>
      <c r="H36" s="27"/>
      <c r="I36" s="96">
        <v>0.2</v>
      </c>
      <c r="J36" s="95">
        <f>0</f>
        <v>0</v>
      </c>
      <c r="K36" s="27"/>
      <c r="L36" s="3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5" hidden="1" customHeight="1">
      <c r="A37" s="27"/>
      <c r="B37" s="28"/>
      <c r="C37" s="27"/>
      <c r="D37" s="27"/>
      <c r="E37" s="23" t="s">
        <v>40</v>
      </c>
      <c r="F37" s="95">
        <f>ROUND((SUM(BI133:BI269)),  2)</f>
        <v>0</v>
      </c>
      <c r="G37" s="27"/>
      <c r="H37" s="27"/>
      <c r="I37" s="96">
        <v>0</v>
      </c>
      <c r="J37" s="95">
        <f>0</f>
        <v>0</v>
      </c>
      <c r="K37" s="27"/>
      <c r="L37" s="3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6.9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3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25.35" customHeight="1">
      <c r="A39" s="27"/>
      <c r="B39" s="28"/>
      <c r="C39" s="97"/>
      <c r="D39" s="98" t="s">
        <v>41</v>
      </c>
      <c r="E39" s="55"/>
      <c r="F39" s="55"/>
      <c r="G39" s="99" t="s">
        <v>42</v>
      </c>
      <c r="H39" s="100" t="s">
        <v>43</v>
      </c>
      <c r="I39" s="55"/>
      <c r="J39" s="101">
        <f>SUM(J30:J37)</f>
        <v>88313.600000000006</v>
      </c>
      <c r="K39" s="102"/>
      <c r="L39" s="3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14.4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3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7"/>
      <c r="D50" s="38" t="s">
        <v>44</v>
      </c>
      <c r="E50" s="39"/>
      <c r="F50" s="39"/>
      <c r="G50" s="38" t="s">
        <v>45</v>
      </c>
      <c r="H50" s="39"/>
      <c r="I50" s="39"/>
      <c r="J50" s="39"/>
      <c r="K50" s="39"/>
      <c r="L50" s="37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7"/>
      <c r="B61" s="28"/>
      <c r="C61" s="27"/>
      <c r="D61" s="40" t="s">
        <v>46</v>
      </c>
      <c r="E61" s="30"/>
      <c r="F61" s="103" t="s">
        <v>47</v>
      </c>
      <c r="G61" s="40" t="s">
        <v>46</v>
      </c>
      <c r="H61" s="30"/>
      <c r="I61" s="30"/>
      <c r="J61" s="104" t="s">
        <v>47</v>
      </c>
      <c r="K61" s="30"/>
      <c r="L61" s="3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7"/>
      <c r="B65" s="28"/>
      <c r="C65" s="27"/>
      <c r="D65" s="38" t="s">
        <v>48</v>
      </c>
      <c r="E65" s="41"/>
      <c r="F65" s="41"/>
      <c r="G65" s="38" t="s">
        <v>49</v>
      </c>
      <c r="H65" s="41"/>
      <c r="I65" s="41"/>
      <c r="J65" s="41"/>
      <c r="K65" s="41"/>
      <c r="L65" s="3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7"/>
      <c r="B76" s="28"/>
      <c r="C76" s="27"/>
      <c r="D76" s="40" t="s">
        <v>46</v>
      </c>
      <c r="E76" s="30"/>
      <c r="F76" s="103" t="s">
        <v>47</v>
      </c>
      <c r="G76" s="40" t="s">
        <v>46</v>
      </c>
      <c r="H76" s="30"/>
      <c r="I76" s="30"/>
      <c r="J76" s="104" t="s">
        <v>47</v>
      </c>
      <c r="K76" s="30"/>
      <c r="L76" s="3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5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81" spans="1:47" s="2" customFormat="1" ht="6.95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47" s="2" customFormat="1" ht="24.95" customHeight="1">
      <c r="A82" s="27"/>
      <c r="B82" s="28"/>
      <c r="C82" s="18" t="s">
        <v>93</v>
      </c>
      <c r="D82" s="27"/>
      <c r="E82" s="27"/>
      <c r="F82" s="27"/>
      <c r="G82" s="27"/>
      <c r="H82" s="27"/>
      <c r="I82" s="27"/>
      <c r="J82" s="27"/>
      <c r="K82" s="27"/>
      <c r="L82" s="3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47" s="2" customFormat="1" ht="6.9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3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47" s="2" customFormat="1" ht="12" customHeight="1">
      <c r="A84" s="27"/>
      <c r="B84" s="28"/>
      <c r="C84" s="23" t="s">
        <v>12</v>
      </c>
      <c r="D84" s="27"/>
      <c r="E84" s="27"/>
      <c r="F84" s="27"/>
      <c r="G84" s="27"/>
      <c r="H84" s="27"/>
      <c r="I84" s="27"/>
      <c r="J84" s="27"/>
      <c r="K84" s="27"/>
      <c r="L84" s="3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47" s="2" customFormat="1" ht="24" customHeight="1">
      <c r="A85" s="27"/>
      <c r="B85" s="28"/>
      <c r="C85" s="27"/>
      <c r="D85" s="27"/>
      <c r="E85" s="212" t="str">
        <f>E7</f>
        <v>Oprava internátu SPoŠ 1NP Bernolákovo bunky A10,A9,A5,A4 + vstup,čiastočne chodba 1.04</v>
      </c>
      <c r="F85" s="213"/>
      <c r="G85" s="213"/>
      <c r="H85" s="213"/>
      <c r="I85" s="27"/>
      <c r="J85" s="27"/>
      <c r="K85" s="27"/>
      <c r="L85" s="3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47" s="2" customFormat="1" ht="12" customHeight="1">
      <c r="A86" s="27"/>
      <c r="B86" s="28"/>
      <c r="C86" s="23" t="s">
        <v>91</v>
      </c>
      <c r="D86" s="27"/>
      <c r="E86" s="27"/>
      <c r="F86" s="27"/>
      <c r="G86" s="27"/>
      <c r="H86" s="27"/>
      <c r="I86" s="27"/>
      <c r="J86" s="27"/>
      <c r="K86" s="27"/>
      <c r="L86" s="3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47" s="2" customFormat="1" ht="16.5" customHeight="1">
      <c r="A87" s="27"/>
      <c r="B87" s="28"/>
      <c r="C87" s="27"/>
      <c r="D87" s="27"/>
      <c r="E87" s="202" t="str">
        <f>E9</f>
        <v>SO01 - Oprava bunky A10, A9, A5, A4_ stavebná časť</v>
      </c>
      <c r="F87" s="211"/>
      <c r="G87" s="211"/>
      <c r="H87" s="211"/>
      <c r="I87" s="27"/>
      <c r="J87" s="27"/>
      <c r="K87" s="27"/>
      <c r="L87" s="3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47" s="2" customFormat="1" ht="6.9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3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47" s="2" customFormat="1" ht="12" customHeight="1">
      <c r="A89" s="27"/>
      <c r="B89" s="28"/>
      <c r="C89" s="23" t="s">
        <v>17</v>
      </c>
      <c r="D89" s="27"/>
      <c r="E89" s="27"/>
      <c r="F89" s="21" t="str">
        <f>F12</f>
        <v xml:space="preserve"> </v>
      </c>
      <c r="G89" s="27"/>
      <c r="H89" s="27"/>
      <c r="I89" s="23" t="s">
        <v>19</v>
      </c>
      <c r="J89" s="50">
        <f>IF(J12="","",J12)</f>
        <v>44172</v>
      </c>
      <c r="K89" s="27"/>
      <c r="L89" s="3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47" s="2" customFormat="1" ht="6.9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3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47" s="2" customFormat="1" ht="15.2" customHeight="1">
      <c r="A91" s="27"/>
      <c r="B91" s="28"/>
      <c r="C91" s="23" t="s">
        <v>22</v>
      </c>
      <c r="D91" s="27"/>
      <c r="E91" s="27"/>
      <c r="F91" s="170" t="s">
        <v>1084</v>
      </c>
      <c r="G91" s="27"/>
      <c r="H91" s="27"/>
      <c r="I91" s="23" t="s">
        <v>26</v>
      </c>
      <c r="J91" s="25" t="str">
        <f>E21</f>
        <v xml:space="preserve"> </v>
      </c>
      <c r="K91" s="27"/>
      <c r="L91" s="3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47" s="2" customFormat="1" ht="15.2" customHeight="1">
      <c r="A92" s="27"/>
      <c r="B92" s="28"/>
      <c r="C92" s="171" t="s">
        <v>25</v>
      </c>
      <c r="D92" s="27"/>
      <c r="E92" s="27"/>
      <c r="F92" s="172" t="s">
        <v>1085</v>
      </c>
      <c r="G92" s="27"/>
      <c r="H92" s="27"/>
      <c r="I92" s="23" t="s">
        <v>29</v>
      </c>
      <c r="J92" s="25" t="str">
        <f>E24</f>
        <v xml:space="preserve"> </v>
      </c>
      <c r="K92" s="27"/>
      <c r="L92" s="3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47" s="2" customFormat="1" ht="10.3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3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47" s="2" customFormat="1" ht="29.25" customHeight="1">
      <c r="A94" s="27"/>
      <c r="B94" s="28"/>
      <c r="C94" s="105" t="s">
        <v>94</v>
      </c>
      <c r="D94" s="97"/>
      <c r="E94" s="97"/>
      <c r="F94" s="97"/>
      <c r="G94" s="97"/>
      <c r="H94" s="97"/>
      <c r="I94" s="97"/>
      <c r="J94" s="106" t="s">
        <v>95</v>
      </c>
      <c r="K94" s="97"/>
      <c r="L94" s="3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47" s="2" customFormat="1" ht="10.3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3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47" s="2" customFormat="1" ht="22.9" customHeight="1">
      <c r="A96" s="27"/>
      <c r="B96" s="28"/>
      <c r="C96" s="107" t="s">
        <v>96</v>
      </c>
      <c r="D96" s="27"/>
      <c r="E96" s="27"/>
      <c r="F96" s="27"/>
      <c r="G96" s="27"/>
      <c r="H96" s="27"/>
      <c r="I96" s="27"/>
      <c r="J96" s="66">
        <f>J133</f>
        <v>73594.672999999995</v>
      </c>
      <c r="K96" s="27"/>
      <c r="L96" s="3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U96" s="14" t="s">
        <v>97</v>
      </c>
    </row>
    <row r="97" spans="2:12" s="9" customFormat="1" ht="24.95" customHeight="1">
      <c r="B97" s="108"/>
      <c r="D97" s="109" t="s">
        <v>98</v>
      </c>
      <c r="E97" s="110"/>
      <c r="F97" s="110"/>
      <c r="G97" s="110"/>
      <c r="H97" s="110"/>
      <c r="I97" s="110"/>
      <c r="J97" s="111">
        <f>J134</f>
        <v>39669.418999999994</v>
      </c>
      <c r="L97" s="108"/>
    </row>
    <row r="98" spans="2:12" s="10" customFormat="1" ht="19.899999999999999" customHeight="1">
      <c r="B98" s="112"/>
      <c r="D98" s="113" t="s">
        <v>99</v>
      </c>
      <c r="E98" s="114"/>
      <c r="F98" s="114"/>
      <c r="G98" s="114"/>
      <c r="H98" s="114"/>
      <c r="I98" s="114"/>
      <c r="J98" s="115">
        <f>J135</f>
        <v>3603.723</v>
      </c>
      <c r="L98" s="112"/>
    </row>
    <row r="99" spans="2:12" s="10" customFormat="1" ht="19.899999999999999" customHeight="1">
      <c r="B99" s="112"/>
      <c r="D99" s="113" t="s">
        <v>100</v>
      </c>
      <c r="E99" s="114"/>
      <c r="F99" s="114"/>
      <c r="G99" s="114"/>
      <c r="H99" s="114"/>
      <c r="I99" s="114"/>
      <c r="J99" s="115">
        <f>J142</f>
        <v>23386.635999999999</v>
      </c>
      <c r="L99" s="112"/>
    </row>
    <row r="100" spans="2:12" s="10" customFormat="1" ht="19.899999999999999" customHeight="1">
      <c r="B100" s="112"/>
      <c r="D100" s="113" t="s">
        <v>101</v>
      </c>
      <c r="E100" s="114"/>
      <c r="F100" s="114"/>
      <c r="G100" s="114"/>
      <c r="H100" s="114"/>
      <c r="I100" s="114"/>
      <c r="J100" s="115">
        <f>J157</f>
        <v>11678.994000000001</v>
      </c>
      <c r="L100" s="112"/>
    </row>
    <row r="101" spans="2:12" s="10" customFormat="1" ht="19.899999999999999" customHeight="1">
      <c r="B101" s="112"/>
      <c r="D101" s="113" t="s">
        <v>102</v>
      </c>
      <c r="E101" s="114"/>
      <c r="F101" s="114"/>
      <c r="G101" s="114"/>
      <c r="H101" s="114"/>
      <c r="I101" s="114"/>
      <c r="J101" s="115">
        <f>J180</f>
        <v>1000.066</v>
      </c>
      <c r="L101" s="112"/>
    </row>
    <row r="102" spans="2:12" s="9" customFormat="1" ht="24.95" customHeight="1">
      <c r="B102" s="108"/>
      <c r="D102" s="109" t="s">
        <v>103</v>
      </c>
      <c r="E102" s="110"/>
      <c r="F102" s="110"/>
      <c r="G102" s="110"/>
      <c r="H102" s="110"/>
      <c r="I102" s="110"/>
      <c r="J102" s="111">
        <f>J183</f>
        <v>32999.813999999998</v>
      </c>
      <c r="L102" s="108"/>
    </row>
    <row r="103" spans="2:12" s="10" customFormat="1" ht="19.899999999999999" customHeight="1">
      <c r="B103" s="112"/>
      <c r="D103" s="113" t="s">
        <v>104</v>
      </c>
      <c r="E103" s="114"/>
      <c r="F103" s="114"/>
      <c r="G103" s="114"/>
      <c r="H103" s="114"/>
      <c r="I103" s="114"/>
      <c r="J103" s="115">
        <f>J184</f>
        <v>1274.01</v>
      </c>
      <c r="L103" s="112"/>
    </row>
    <row r="104" spans="2:12" s="10" customFormat="1" ht="19.899999999999999" customHeight="1">
      <c r="B104" s="112"/>
      <c r="D104" s="113" t="s">
        <v>105</v>
      </c>
      <c r="E104" s="114"/>
      <c r="F104" s="114"/>
      <c r="G104" s="114"/>
      <c r="H104" s="114"/>
      <c r="I104" s="114"/>
      <c r="J104" s="115">
        <f>J189</f>
        <v>2347.5690000000004</v>
      </c>
      <c r="L104" s="112"/>
    </row>
    <row r="105" spans="2:12" s="10" customFormat="1" ht="19.899999999999999" customHeight="1">
      <c r="B105" s="112"/>
      <c r="D105" s="113" t="s">
        <v>106</v>
      </c>
      <c r="E105" s="114"/>
      <c r="F105" s="114"/>
      <c r="G105" s="114"/>
      <c r="H105" s="114"/>
      <c r="I105" s="114"/>
      <c r="J105" s="115">
        <f>J193</f>
        <v>978.56899999999996</v>
      </c>
      <c r="L105" s="112"/>
    </row>
    <row r="106" spans="2:12" s="10" customFormat="1" ht="19.899999999999999" customHeight="1">
      <c r="B106" s="112"/>
      <c r="D106" s="113" t="s">
        <v>107</v>
      </c>
      <c r="E106" s="114"/>
      <c r="F106" s="114"/>
      <c r="G106" s="114"/>
      <c r="H106" s="114"/>
      <c r="I106" s="114"/>
      <c r="J106" s="115">
        <f>J198</f>
        <v>11770.571999999996</v>
      </c>
      <c r="L106" s="112"/>
    </row>
    <row r="107" spans="2:12" s="10" customFormat="1" ht="19.899999999999999" customHeight="1">
      <c r="B107" s="112"/>
      <c r="D107" s="113" t="s">
        <v>108</v>
      </c>
      <c r="E107" s="114"/>
      <c r="F107" s="114"/>
      <c r="G107" s="114"/>
      <c r="H107" s="114"/>
      <c r="I107" s="114"/>
      <c r="J107" s="115">
        <f>J227</f>
        <v>0</v>
      </c>
      <c r="L107" s="112"/>
    </row>
    <row r="108" spans="2:12" s="10" customFormat="1" ht="19.899999999999999" customHeight="1">
      <c r="B108" s="112"/>
      <c r="D108" s="113" t="s">
        <v>109</v>
      </c>
      <c r="E108" s="114"/>
      <c r="F108" s="114"/>
      <c r="G108" s="114"/>
      <c r="H108" s="114"/>
      <c r="I108" s="114"/>
      <c r="J108" s="115">
        <f>J228</f>
        <v>2000.924</v>
      </c>
      <c r="L108" s="112"/>
    </row>
    <row r="109" spans="2:12" s="10" customFormat="1" ht="19.899999999999999" customHeight="1">
      <c r="B109" s="112"/>
      <c r="D109" s="113" t="s">
        <v>110</v>
      </c>
      <c r="E109" s="114"/>
      <c r="F109" s="114"/>
      <c r="G109" s="114"/>
      <c r="H109" s="114"/>
      <c r="I109" s="114"/>
      <c r="J109" s="115">
        <f>J234</f>
        <v>5255.5290000000005</v>
      </c>
      <c r="L109" s="112"/>
    </row>
    <row r="110" spans="2:12" s="10" customFormat="1" ht="19.899999999999999" customHeight="1">
      <c r="B110" s="112"/>
      <c r="D110" s="113" t="s">
        <v>111</v>
      </c>
      <c r="E110" s="114"/>
      <c r="F110" s="114"/>
      <c r="G110" s="114"/>
      <c r="H110" s="114"/>
      <c r="I110" s="114"/>
      <c r="J110" s="115">
        <f>J248</f>
        <v>6161.9970000000003</v>
      </c>
      <c r="L110" s="112"/>
    </row>
    <row r="111" spans="2:12" s="10" customFormat="1" ht="19.899999999999999" customHeight="1">
      <c r="B111" s="112"/>
      <c r="D111" s="113" t="s">
        <v>112</v>
      </c>
      <c r="E111" s="114"/>
      <c r="F111" s="114"/>
      <c r="G111" s="114"/>
      <c r="H111" s="114"/>
      <c r="I111" s="114"/>
      <c r="J111" s="115">
        <f>J255</f>
        <v>2428.6279999999997</v>
      </c>
      <c r="L111" s="112"/>
    </row>
    <row r="112" spans="2:12" s="10" customFormat="1" ht="19.899999999999999" customHeight="1">
      <c r="B112" s="112"/>
      <c r="D112" s="113" t="s">
        <v>113</v>
      </c>
      <c r="E112" s="114"/>
      <c r="F112" s="114"/>
      <c r="G112" s="114"/>
      <c r="H112" s="114"/>
      <c r="I112" s="114"/>
      <c r="J112" s="115">
        <f>J264</f>
        <v>782.01599999999996</v>
      </c>
      <c r="L112" s="112"/>
    </row>
    <row r="113" spans="1:31" s="9" customFormat="1" ht="24.95" customHeight="1">
      <c r="B113" s="108"/>
      <c r="D113" s="109" t="s">
        <v>114</v>
      </c>
      <c r="E113" s="110"/>
      <c r="F113" s="110"/>
      <c r="G113" s="110"/>
      <c r="H113" s="110"/>
      <c r="I113" s="110"/>
      <c r="J113" s="111">
        <f>J268</f>
        <v>925.44</v>
      </c>
      <c r="L113" s="108"/>
    </row>
    <row r="114" spans="1:31" s="2" customFormat="1" ht="21.7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3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31" s="2" customFormat="1" ht="6.95" customHeight="1">
      <c r="A115" s="27"/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3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9" spans="1:31" s="2" customFormat="1" ht="6.95" customHeight="1">
      <c r="A119" s="27"/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3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31" s="2" customFormat="1" ht="24.95" customHeight="1">
      <c r="A120" s="27"/>
      <c r="B120" s="28"/>
      <c r="C120" s="18" t="s">
        <v>115</v>
      </c>
      <c r="D120" s="27"/>
      <c r="E120" s="27"/>
      <c r="F120" s="27"/>
      <c r="G120" s="27"/>
      <c r="H120" s="27"/>
      <c r="I120" s="27"/>
      <c r="J120" s="27"/>
      <c r="K120" s="27"/>
      <c r="L120" s="3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</row>
    <row r="121" spans="1:31" s="2" customFormat="1" ht="6.9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3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</row>
    <row r="122" spans="1:31" s="2" customFormat="1" ht="12" customHeight="1">
      <c r="A122" s="27"/>
      <c r="B122" s="28"/>
      <c r="C122" s="23" t="s">
        <v>12</v>
      </c>
      <c r="D122" s="27"/>
      <c r="E122" s="27"/>
      <c r="F122" s="27"/>
      <c r="G122" s="27"/>
      <c r="H122" s="27"/>
      <c r="I122" s="27"/>
      <c r="J122" s="27"/>
      <c r="K122" s="27"/>
      <c r="L122" s="3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31" s="2" customFormat="1" ht="24" customHeight="1">
      <c r="A123" s="27"/>
      <c r="B123" s="28"/>
      <c r="C123" s="27"/>
      <c r="D123" s="27"/>
      <c r="E123" s="212" t="str">
        <f>E7</f>
        <v>Oprava internátu SPoŠ 1NP Bernolákovo bunky A10,A9,A5,A4 + vstup,čiastočne chodba 1.04</v>
      </c>
      <c r="F123" s="213"/>
      <c r="G123" s="213"/>
      <c r="H123" s="213"/>
      <c r="I123" s="27"/>
      <c r="J123" s="27"/>
      <c r="K123" s="27"/>
      <c r="L123" s="3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</row>
    <row r="124" spans="1:31" s="2" customFormat="1" ht="12" customHeight="1">
      <c r="A124" s="27"/>
      <c r="B124" s="28"/>
      <c r="C124" s="23" t="s">
        <v>91</v>
      </c>
      <c r="D124" s="27"/>
      <c r="E124" s="27"/>
      <c r="F124" s="27"/>
      <c r="G124" s="27"/>
      <c r="H124" s="27"/>
      <c r="I124" s="27"/>
      <c r="J124" s="27"/>
      <c r="K124" s="27"/>
      <c r="L124" s="3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</row>
    <row r="125" spans="1:31" s="2" customFormat="1" ht="16.5" customHeight="1">
      <c r="A125" s="27"/>
      <c r="B125" s="28"/>
      <c r="C125" s="27"/>
      <c r="D125" s="27"/>
      <c r="E125" s="202" t="str">
        <f>E9</f>
        <v>SO01 - Oprava bunky A10, A9, A5, A4_ stavebná časť</v>
      </c>
      <c r="F125" s="211"/>
      <c r="G125" s="211"/>
      <c r="H125" s="211"/>
      <c r="I125" s="27"/>
      <c r="J125" s="27"/>
      <c r="K125" s="27"/>
      <c r="L125" s="3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</row>
    <row r="126" spans="1:31" s="2" customFormat="1" ht="6.9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3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</row>
    <row r="127" spans="1:31" s="2" customFormat="1" ht="12" customHeight="1">
      <c r="A127" s="27"/>
      <c r="B127" s="28"/>
      <c r="C127" s="23" t="s">
        <v>17</v>
      </c>
      <c r="D127" s="27"/>
      <c r="E127" s="27"/>
      <c r="F127" s="21" t="str">
        <f>F12</f>
        <v xml:space="preserve"> </v>
      </c>
      <c r="G127" s="27"/>
      <c r="H127" s="27"/>
      <c r="I127" s="23" t="s">
        <v>19</v>
      </c>
      <c r="J127" s="50">
        <f>IF(J12="","",J12)</f>
        <v>44172</v>
      </c>
      <c r="K127" s="27"/>
      <c r="L127" s="3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</row>
    <row r="128" spans="1:31" s="2" customFormat="1" ht="6.95" customHeight="1">
      <c r="A128" s="27"/>
      <c r="B128" s="28"/>
      <c r="C128" s="27"/>
      <c r="D128" s="27"/>
      <c r="E128" s="27"/>
      <c r="F128" s="27"/>
      <c r="G128" s="27"/>
      <c r="H128" s="27"/>
      <c r="I128" s="27"/>
      <c r="J128" s="27"/>
      <c r="K128" s="27"/>
      <c r="L128" s="3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</row>
    <row r="129" spans="1:65" s="2" customFormat="1" ht="15.2" customHeight="1">
      <c r="A129" s="27"/>
      <c r="B129" s="28"/>
      <c r="C129" s="23" t="s">
        <v>22</v>
      </c>
      <c r="D129" s="27"/>
      <c r="E129" s="27"/>
      <c r="F129" s="167" t="s">
        <v>1084</v>
      </c>
      <c r="G129" s="27"/>
      <c r="H129" s="27"/>
      <c r="I129" s="23" t="s">
        <v>26</v>
      </c>
      <c r="J129" s="25" t="str">
        <f>E21</f>
        <v xml:space="preserve"> </v>
      </c>
      <c r="K129" s="27"/>
      <c r="L129" s="3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</row>
    <row r="130" spans="1:65" s="2" customFormat="1" ht="15.2" customHeight="1">
      <c r="A130" s="27"/>
      <c r="B130" s="28"/>
      <c r="C130" s="23" t="s">
        <v>25</v>
      </c>
      <c r="D130" s="27"/>
      <c r="E130" s="27"/>
      <c r="F130" s="167" t="s">
        <v>1085</v>
      </c>
      <c r="G130" s="27"/>
      <c r="H130" s="27"/>
      <c r="I130" s="23" t="s">
        <v>29</v>
      </c>
      <c r="J130" s="25" t="str">
        <f>E24</f>
        <v xml:space="preserve"> </v>
      </c>
      <c r="K130" s="27"/>
      <c r="L130" s="3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</row>
    <row r="131" spans="1:65" s="2" customFormat="1" ht="10.35" customHeight="1">
      <c r="A131" s="27"/>
      <c r="B131" s="28"/>
      <c r="C131" s="27"/>
      <c r="D131" s="27"/>
      <c r="E131" s="27"/>
      <c r="F131" s="27"/>
      <c r="G131" s="27"/>
      <c r="H131" s="27"/>
      <c r="I131" s="27"/>
      <c r="J131" s="27"/>
      <c r="K131" s="27"/>
      <c r="L131" s="3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</row>
    <row r="132" spans="1:65" s="11" customFormat="1" ht="29.25" customHeight="1">
      <c r="A132" s="116"/>
      <c r="B132" s="117"/>
      <c r="C132" s="118" t="s">
        <v>116</v>
      </c>
      <c r="D132" s="119" t="s">
        <v>56</v>
      </c>
      <c r="E132" s="119" t="s">
        <v>52</v>
      </c>
      <c r="F132" s="119" t="s">
        <v>53</v>
      </c>
      <c r="G132" s="119" t="s">
        <v>117</v>
      </c>
      <c r="H132" s="119" t="s">
        <v>118</v>
      </c>
      <c r="I132" s="119" t="s">
        <v>119</v>
      </c>
      <c r="J132" s="120" t="s">
        <v>95</v>
      </c>
      <c r="K132" s="121" t="s">
        <v>120</v>
      </c>
      <c r="L132" s="122"/>
      <c r="M132" s="57" t="s">
        <v>1</v>
      </c>
      <c r="N132" s="58" t="s">
        <v>35</v>
      </c>
      <c r="O132" s="58" t="s">
        <v>121</v>
      </c>
      <c r="P132" s="58" t="s">
        <v>122</v>
      </c>
      <c r="Q132" s="58" t="s">
        <v>123</v>
      </c>
      <c r="R132" s="58" t="s">
        <v>124</v>
      </c>
      <c r="S132" s="58" t="s">
        <v>125</v>
      </c>
      <c r="T132" s="59" t="s">
        <v>126</v>
      </c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</row>
    <row r="133" spans="1:65" s="2" customFormat="1" ht="22.9" customHeight="1">
      <c r="A133" s="27"/>
      <c r="B133" s="28"/>
      <c r="C133" s="64" t="s">
        <v>96</v>
      </c>
      <c r="D133" s="27"/>
      <c r="E133" s="27"/>
      <c r="F133" s="27"/>
      <c r="G133" s="27"/>
      <c r="H133" s="27"/>
      <c r="I133" s="27"/>
      <c r="J133" s="123">
        <f>BK133</f>
        <v>73594.672999999995</v>
      </c>
      <c r="K133" s="27"/>
      <c r="L133" s="28"/>
      <c r="M133" s="60"/>
      <c r="N133" s="51"/>
      <c r="O133" s="61"/>
      <c r="P133" s="124">
        <f>P134+P183+P268</f>
        <v>0</v>
      </c>
      <c r="Q133" s="61"/>
      <c r="R133" s="124">
        <f>R134+R183+R268</f>
        <v>0</v>
      </c>
      <c r="S133" s="61"/>
      <c r="T133" s="125">
        <f>T134+T183+T268</f>
        <v>0</v>
      </c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T133" s="14" t="s">
        <v>70</v>
      </c>
      <c r="AU133" s="14" t="s">
        <v>97</v>
      </c>
      <c r="BK133" s="126">
        <f>BK134+BK183+BK268</f>
        <v>73594.672999999995</v>
      </c>
    </row>
    <row r="134" spans="1:65" s="12" customFormat="1" ht="25.9" customHeight="1">
      <c r="B134" s="127"/>
      <c r="D134" s="128" t="s">
        <v>70</v>
      </c>
      <c r="E134" s="129" t="s">
        <v>127</v>
      </c>
      <c r="F134" s="129" t="s">
        <v>128</v>
      </c>
      <c r="J134" s="130">
        <f>BK134</f>
        <v>39669.418999999994</v>
      </c>
      <c r="L134" s="127"/>
      <c r="M134" s="131"/>
      <c r="N134" s="132"/>
      <c r="O134" s="132"/>
      <c r="P134" s="133">
        <f>P135+P142+P157+P180</f>
        <v>0</v>
      </c>
      <c r="Q134" s="132"/>
      <c r="R134" s="133">
        <f>R135+R142+R157+R180</f>
        <v>0</v>
      </c>
      <c r="S134" s="132"/>
      <c r="T134" s="134">
        <f>T135+T142+T157+T180</f>
        <v>0</v>
      </c>
      <c r="AR134" s="128" t="s">
        <v>79</v>
      </c>
      <c r="AT134" s="135" t="s">
        <v>70</v>
      </c>
      <c r="AU134" s="135" t="s">
        <v>71</v>
      </c>
      <c r="AY134" s="128" t="s">
        <v>129</v>
      </c>
      <c r="BK134" s="136">
        <f>BK135+BK142+BK157+BK180</f>
        <v>39669.418999999994</v>
      </c>
    </row>
    <row r="135" spans="1:65" s="12" customFormat="1" ht="22.9" customHeight="1">
      <c r="B135" s="127"/>
      <c r="D135" s="128" t="s">
        <v>70</v>
      </c>
      <c r="E135" s="137" t="s">
        <v>130</v>
      </c>
      <c r="F135" s="137" t="s">
        <v>131</v>
      </c>
      <c r="J135" s="138">
        <f>BK135</f>
        <v>3603.723</v>
      </c>
      <c r="L135" s="127"/>
      <c r="M135" s="131"/>
      <c r="N135" s="132"/>
      <c r="O135" s="132"/>
      <c r="P135" s="133">
        <f>SUM(P136:P141)</f>
        <v>0</v>
      </c>
      <c r="Q135" s="132"/>
      <c r="R135" s="133">
        <f>SUM(R136:R141)</f>
        <v>0</v>
      </c>
      <c r="S135" s="132"/>
      <c r="T135" s="134">
        <f>SUM(T136:T141)</f>
        <v>0</v>
      </c>
      <c r="AR135" s="128" t="s">
        <v>79</v>
      </c>
      <c r="AT135" s="135" t="s">
        <v>70</v>
      </c>
      <c r="AU135" s="135" t="s">
        <v>79</v>
      </c>
      <c r="AY135" s="128" t="s">
        <v>129</v>
      </c>
      <c r="BK135" s="136">
        <f>SUM(BK136:BK141)</f>
        <v>3603.723</v>
      </c>
    </row>
    <row r="136" spans="1:65" s="2" customFormat="1" ht="24.2" customHeight="1">
      <c r="A136" s="27"/>
      <c r="B136" s="139"/>
      <c r="C136" s="140" t="s">
        <v>79</v>
      </c>
      <c r="D136" s="140" t="s">
        <v>132</v>
      </c>
      <c r="E136" s="141" t="s">
        <v>133</v>
      </c>
      <c r="F136" s="142" t="s">
        <v>134</v>
      </c>
      <c r="G136" s="143" t="s">
        <v>135</v>
      </c>
      <c r="H136" s="144">
        <v>12</v>
      </c>
      <c r="I136" s="144">
        <v>20.98</v>
      </c>
      <c r="J136" s="144">
        <f t="shared" ref="J136:J141" si="0">ROUND(I136*H136,3)</f>
        <v>251.76</v>
      </c>
      <c r="K136" s="145"/>
      <c r="L136" s="28"/>
      <c r="M136" s="146" t="s">
        <v>1</v>
      </c>
      <c r="N136" s="147" t="s">
        <v>37</v>
      </c>
      <c r="O136" s="148">
        <v>0</v>
      </c>
      <c r="P136" s="148">
        <f t="shared" ref="P136:P141" si="1">O136*H136</f>
        <v>0</v>
      </c>
      <c r="Q136" s="148">
        <v>0</v>
      </c>
      <c r="R136" s="148">
        <f t="shared" ref="R136:R141" si="2">Q136*H136</f>
        <v>0</v>
      </c>
      <c r="S136" s="148">
        <v>0</v>
      </c>
      <c r="T136" s="149">
        <f t="shared" ref="T136:T141" si="3">S136*H136</f>
        <v>0</v>
      </c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R136" s="150" t="s">
        <v>136</v>
      </c>
      <c r="AT136" s="150" t="s">
        <v>132</v>
      </c>
      <c r="AU136" s="150" t="s">
        <v>137</v>
      </c>
      <c r="AY136" s="14" t="s">
        <v>129</v>
      </c>
      <c r="BE136" s="151">
        <f t="shared" ref="BE136:BE141" si="4">IF(N136="základná",J136,0)</f>
        <v>0</v>
      </c>
      <c r="BF136" s="151">
        <f t="shared" ref="BF136:BF141" si="5">IF(N136="znížená",J136,0)</f>
        <v>251.76</v>
      </c>
      <c r="BG136" s="151">
        <f t="shared" ref="BG136:BG141" si="6">IF(N136="zákl. prenesená",J136,0)</f>
        <v>0</v>
      </c>
      <c r="BH136" s="151">
        <f t="shared" ref="BH136:BH141" si="7">IF(N136="zníž. prenesená",J136,0)</f>
        <v>0</v>
      </c>
      <c r="BI136" s="151">
        <f t="shared" ref="BI136:BI141" si="8">IF(N136="nulová",J136,0)</f>
        <v>0</v>
      </c>
      <c r="BJ136" s="14" t="s">
        <v>137</v>
      </c>
      <c r="BK136" s="152">
        <f t="shared" ref="BK136:BK141" si="9">ROUND(I136*H136,3)</f>
        <v>251.76</v>
      </c>
      <c r="BL136" s="14" t="s">
        <v>136</v>
      </c>
      <c r="BM136" s="150" t="s">
        <v>137</v>
      </c>
    </row>
    <row r="137" spans="1:65" s="2" customFormat="1" ht="24.2" customHeight="1">
      <c r="A137" s="27"/>
      <c r="B137" s="139"/>
      <c r="C137" s="140" t="s">
        <v>137</v>
      </c>
      <c r="D137" s="140" t="s">
        <v>132</v>
      </c>
      <c r="E137" s="141" t="s">
        <v>138</v>
      </c>
      <c r="F137" s="142" t="s">
        <v>139</v>
      </c>
      <c r="G137" s="143" t="s">
        <v>140</v>
      </c>
      <c r="H137" s="144">
        <v>80.12</v>
      </c>
      <c r="I137" s="144">
        <v>28.48</v>
      </c>
      <c r="J137" s="144">
        <f t="shared" si="0"/>
        <v>2281.8180000000002</v>
      </c>
      <c r="K137" s="145"/>
      <c r="L137" s="28"/>
      <c r="M137" s="146" t="s">
        <v>1</v>
      </c>
      <c r="N137" s="147" t="s">
        <v>37</v>
      </c>
      <c r="O137" s="148">
        <v>0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50" t="s">
        <v>136</v>
      </c>
      <c r="AT137" s="150" t="s">
        <v>132</v>
      </c>
      <c r="AU137" s="150" t="s">
        <v>137</v>
      </c>
      <c r="AY137" s="14" t="s">
        <v>129</v>
      </c>
      <c r="BE137" s="151">
        <f t="shared" si="4"/>
        <v>0</v>
      </c>
      <c r="BF137" s="151">
        <f t="shared" si="5"/>
        <v>2281.8180000000002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4" t="s">
        <v>137</v>
      </c>
      <c r="BK137" s="152">
        <f t="shared" si="9"/>
        <v>2281.8180000000002</v>
      </c>
      <c r="BL137" s="14" t="s">
        <v>136</v>
      </c>
      <c r="BM137" s="150" t="s">
        <v>136</v>
      </c>
    </row>
    <row r="138" spans="1:65" s="2" customFormat="1" ht="24.2" customHeight="1">
      <c r="A138" s="27"/>
      <c r="B138" s="139"/>
      <c r="C138" s="140" t="s">
        <v>130</v>
      </c>
      <c r="D138" s="140" t="s">
        <v>132</v>
      </c>
      <c r="E138" s="141" t="s">
        <v>141</v>
      </c>
      <c r="F138" s="142" t="s">
        <v>142</v>
      </c>
      <c r="G138" s="143" t="s">
        <v>143</v>
      </c>
      <c r="H138" s="144">
        <v>54</v>
      </c>
      <c r="I138" s="144">
        <v>4.5</v>
      </c>
      <c r="J138" s="144">
        <f t="shared" si="0"/>
        <v>243</v>
      </c>
      <c r="K138" s="145"/>
      <c r="L138" s="28"/>
      <c r="M138" s="146" t="s">
        <v>1</v>
      </c>
      <c r="N138" s="147" t="s">
        <v>37</v>
      </c>
      <c r="O138" s="148">
        <v>0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R138" s="150" t="s">
        <v>136</v>
      </c>
      <c r="AT138" s="150" t="s">
        <v>132</v>
      </c>
      <c r="AU138" s="150" t="s">
        <v>137</v>
      </c>
      <c r="AY138" s="14" t="s">
        <v>129</v>
      </c>
      <c r="BE138" s="151">
        <f t="shared" si="4"/>
        <v>0</v>
      </c>
      <c r="BF138" s="151">
        <f t="shared" si="5"/>
        <v>243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4" t="s">
        <v>137</v>
      </c>
      <c r="BK138" s="152">
        <f t="shared" si="9"/>
        <v>243</v>
      </c>
      <c r="BL138" s="14" t="s">
        <v>136</v>
      </c>
      <c r="BM138" s="150" t="s">
        <v>144</v>
      </c>
    </row>
    <row r="139" spans="1:65" s="2" customFormat="1" ht="14.45" customHeight="1">
      <c r="A139" s="27"/>
      <c r="B139" s="139"/>
      <c r="C139" s="140" t="s">
        <v>136</v>
      </c>
      <c r="D139" s="140" t="s">
        <v>132</v>
      </c>
      <c r="E139" s="141" t="s">
        <v>145</v>
      </c>
      <c r="F139" s="142" t="s">
        <v>146</v>
      </c>
      <c r="G139" s="143" t="s">
        <v>143</v>
      </c>
      <c r="H139" s="144">
        <v>35.6</v>
      </c>
      <c r="I139" s="144">
        <v>1.8</v>
      </c>
      <c r="J139" s="144">
        <f t="shared" si="0"/>
        <v>64.08</v>
      </c>
      <c r="K139" s="145"/>
      <c r="L139" s="28"/>
      <c r="M139" s="146" t="s">
        <v>1</v>
      </c>
      <c r="N139" s="147" t="s">
        <v>37</v>
      </c>
      <c r="O139" s="148">
        <v>0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R139" s="150" t="s">
        <v>136</v>
      </c>
      <c r="AT139" s="150" t="s">
        <v>132</v>
      </c>
      <c r="AU139" s="150" t="s">
        <v>137</v>
      </c>
      <c r="AY139" s="14" t="s">
        <v>129</v>
      </c>
      <c r="BE139" s="151">
        <f t="shared" si="4"/>
        <v>0</v>
      </c>
      <c r="BF139" s="151">
        <f t="shared" si="5"/>
        <v>64.08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4" t="s">
        <v>137</v>
      </c>
      <c r="BK139" s="152">
        <f t="shared" si="9"/>
        <v>64.08</v>
      </c>
      <c r="BL139" s="14" t="s">
        <v>136</v>
      </c>
      <c r="BM139" s="150" t="s">
        <v>147</v>
      </c>
    </row>
    <row r="140" spans="1:65" s="2" customFormat="1" ht="24.2" customHeight="1">
      <c r="A140" s="27"/>
      <c r="B140" s="139"/>
      <c r="C140" s="140" t="s">
        <v>148</v>
      </c>
      <c r="D140" s="140" t="s">
        <v>132</v>
      </c>
      <c r="E140" s="141" t="s">
        <v>149</v>
      </c>
      <c r="F140" s="142" t="s">
        <v>150</v>
      </c>
      <c r="G140" s="143" t="s">
        <v>140</v>
      </c>
      <c r="H140" s="144">
        <v>3.36</v>
      </c>
      <c r="I140" s="144">
        <v>30.62</v>
      </c>
      <c r="J140" s="144">
        <f t="shared" si="0"/>
        <v>102.883</v>
      </c>
      <c r="K140" s="145"/>
      <c r="L140" s="28"/>
      <c r="M140" s="146" t="s">
        <v>1</v>
      </c>
      <c r="N140" s="147" t="s">
        <v>37</v>
      </c>
      <c r="O140" s="148">
        <v>0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R140" s="150" t="s">
        <v>136</v>
      </c>
      <c r="AT140" s="150" t="s">
        <v>132</v>
      </c>
      <c r="AU140" s="150" t="s">
        <v>137</v>
      </c>
      <c r="AY140" s="14" t="s">
        <v>129</v>
      </c>
      <c r="BE140" s="151">
        <f t="shared" si="4"/>
        <v>0</v>
      </c>
      <c r="BF140" s="151">
        <f t="shared" si="5"/>
        <v>102.883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4" t="s">
        <v>137</v>
      </c>
      <c r="BK140" s="152">
        <f t="shared" si="9"/>
        <v>102.883</v>
      </c>
      <c r="BL140" s="14" t="s">
        <v>136</v>
      </c>
      <c r="BM140" s="150" t="s">
        <v>151</v>
      </c>
    </row>
    <row r="141" spans="1:65" s="2" customFormat="1" ht="24.2" customHeight="1">
      <c r="A141" s="27"/>
      <c r="B141" s="139"/>
      <c r="C141" s="140" t="s">
        <v>144</v>
      </c>
      <c r="D141" s="140" t="s">
        <v>132</v>
      </c>
      <c r="E141" s="141" t="s">
        <v>152</v>
      </c>
      <c r="F141" s="142" t="s">
        <v>153</v>
      </c>
      <c r="G141" s="143" t="s">
        <v>140</v>
      </c>
      <c r="H141" s="144">
        <v>14.58</v>
      </c>
      <c r="I141" s="144">
        <v>45.28</v>
      </c>
      <c r="J141" s="144">
        <f t="shared" si="0"/>
        <v>660.18200000000002</v>
      </c>
      <c r="K141" s="145"/>
      <c r="L141" s="28"/>
      <c r="M141" s="146" t="s">
        <v>1</v>
      </c>
      <c r="N141" s="147" t="s">
        <v>37</v>
      </c>
      <c r="O141" s="148">
        <v>0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R141" s="150" t="s">
        <v>136</v>
      </c>
      <c r="AT141" s="150" t="s">
        <v>132</v>
      </c>
      <c r="AU141" s="150" t="s">
        <v>137</v>
      </c>
      <c r="AY141" s="14" t="s">
        <v>129</v>
      </c>
      <c r="BE141" s="151">
        <f t="shared" si="4"/>
        <v>0</v>
      </c>
      <c r="BF141" s="151">
        <f t="shared" si="5"/>
        <v>660.18200000000002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4" t="s">
        <v>137</v>
      </c>
      <c r="BK141" s="152">
        <f t="shared" si="9"/>
        <v>660.18200000000002</v>
      </c>
      <c r="BL141" s="14" t="s">
        <v>136</v>
      </c>
      <c r="BM141" s="150" t="s">
        <v>154</v>
      </c>
    </row>
    <row r="142" spans="1:65" s="12" customFormat="1" ht="22.9" customHeight="1">
      <c r="B142" s="127"/>
      <c r="D142" s="128" t="s">
        <v>70</v>
      </c>
      <c r="E142" s="137" t="s">
        <v>144</v>
      </c>
      <c r="F142" s="137" t="s">
        <v>155</v>
      </c>
      <c r="J142" s="138">
        <f>BK142</f>
        <v>23386.635999999999</v>
      </c>
      <c r="L142" s="127"/>
      <c r="M142" s="131"/>
      <c r="N142" s="132"/>
      <c r="O142" s="132"/>
      <c r="P142" s="133">
        <f>SUM(P143:P156)</f>
        <v>0</v>
      </c>
      <c r="Q142" s="132"/>
      <c r="R142" s="133">
        <f>SUM(R143:R156)</f>
        <v>0</v>
      </c>
      <c r="S142" s="132"/>
      <c r="T142" s="134">
        <f>SUM(T143:T156)</f>
        <v>0</v>
      </c>
      <c r="AR142" s="128" t="s">
        <v>79</v>
      </c>
      <c r="AT142" s="135" t="s">
        <v>70</v>
      </c>
      <c r="AU142" s="135" t="s">
        <v>79</v>
      </c>
      <c r="AY142" s="128" t="s">
        <v>129</v>
      </c>
      <c r="BK142" s="136">
        <f>SUM(BK143:BK156)</f>
        <v>23386.635999999999</v>
      </c>
    </row>
    <row r="143" spans="1:65" s="2" customFormat="1" ht="37.9" customHeight="1">
      <c r="A143" s="27"/>
      <c r="B143" s="139"/>
      <c r="C143" s="140" t="s">
        <v>156</v>
      </c>
      <c r="D143" s="140" t="s">
        <v>132</v>
      </c>
      <c r="E143" s="141" t="s">
        <v>157</v>
      </c>
      <c r="F143" s="142" t="s">
        <v>158</v>
      </c>
      <c r="G143" s="143" t="s">
        <v>140</v>
      </c>
      <c r="H143" s="144">
        <v>157.52000000000001</v>
      </c>
      <c r="I143" s="144">
        <v>9.57</v>
      </c>
      <c r="J143" s="144">
        <f t="shared" ref="J143:J156" si="10">ROUND(I143*H143,3)</f>
        <v>1507.4659999999999</v>
      </c>
      <c r="K143" s="145"/>
      <c r="L143" s="28"/>
      <c r="M143" s="146" t="s">
        <v>1</v>
      </c>
      <c r="N143" s="147" t="s">
        <v>37</v>
      </c>
      <c r="O143" s="148">
        <v>0</v>
      </c>
      <c r="P143" s="148">
        <f t="shared" ref="P143:P156" si="11">O143*H143</f>
        <v>0</v>
      </c>
      <c r="Q143" s="148">
        <v>0</v>
      </c>
      <c r="R143" s="148">
        <f t="shared" ref="R143:R156" si="12">Q143*H143</f>
        <v>0</v>
      </c>
      <c r="S143" s="148">
        <v>0</v>
      </c>
      <c r="T143" s="149">
        <f t="shared" ref="T143:T156" si="13">S143*H143</f>
        <v>0</v>
      </c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R143" s="150" t="s">
        <v>136</v>
      </c>
      <c r="AT143" s="150" t="s">
        <v>132</v>
      </c>
      <c r="AU143" s="150" t="s">
        <v>137</v>
      </c>
      <c r="AY143" s="14" t="s">
        <v>129</v>
      </c>
      <c r="BE143" s="151">
        <f t="shared" ref="BE143:BE156" si="14">IF(N143="základná",J143,0)</f>
        <v>0</v>
      </c>
      <c r="BF143" s="151">
        <f t="shared" ref="BF143:BF156" si="15">IF(N143="znížená",J143,0)</f>
        <v>1507.4659999999999</v>
      </c>
      <c r="BG143" s="151">
        <f t="shared" ref="BG143:BG156" si="16">IF(N143="zákl. prenesená",J143,0)</f>
        <v>0</v>
      </c>
      <c r="BH143" s="151">
        <f t="shared" ref="BH143:BH156" si="17">IF(N143="zníž. prenesená",J143,0)</f>
        <v>0</v>
      </c>
      <c r="BI143" s="151">
        <f t="shared" ref="BI143:BI156" si="18">IF(N143="nulová",J143,0)</f>
        <v>0</v>
      </c>
      <c r="BJ143" s="14" t="s">
        <v>137</v>
      </c>
      <c r="BK143" s="152">
        <f t="shared" ref="BK143:BK156" si="19">ROUND(I143*H143,3)</f>
        <v>1507.4659999999999</v>
      </c>
      <c r="BL143" s="14" t="s">
        <v>136</v>
      </c>
      <c r="BM143" s="150" t="s">
        <v>159</v>
      </c>
    </row>
    <row r="144" spans="1:65" s="2" customFormat="1" ht="24.2" customHeight="1">
      <c r="A144" s="27"/>
      <c r="B144" s="139"/>
      <c r="C144" s="140" t="s">
        <v>147</v>
      </c>
      <c r="D144" s="140" t="s">
        <v>132</v>
      </c>
      <c r="E144" s="141" t="s">
        <v>160</v>
      </c>
      <c r="F144" s="142" t="s">
        <v>161</v>
      </c>
      <c r="G144" s="143" t="s">
        <v>140</v>
      </c>
      <c r="H144" s="144">
        <v>157.52000000000001</v>
      </c>
      <c r="I144" s="144">
        <v>2.75</v>
      </c>
      <c r="J144" s="144">
        <f t="shared" si="10"/>
        <v>433.18</v>
      </c>
      <c r="K144" s="145"/>
      <c r="L144" s="28"/>
      <c r="M144" s="146" t="s">
        <v>1</v>
      </c>
      <c r="N144" s="147" t="s">
        <v>37</v>
      </c>
      <c r="O144" s="148">
        <v>0</v>
      </c>
      <c r="P144" s="148">
        <f t="shared" si="11"/>
        <v>0</v>
      </c>
      <c r="Q144" s="148">
        <v>0</v>
      </c>
      <c r="R144" s="148">
        <f t="shared" si="12"/>
        <v>0</v>
      </c>
      <c r="S144" s="148">
        <v>0</v>
      </c>
      <c r="T144" s="149">
        <f t="shared" si="13"/>
        <v>0</v>
      </c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R144" s="150" t="s">
        <v>136</v>
      </c>
      <c r="AT144" s="150" t="s">
        <v>132</v>
      </c>
      <c r="AU144" s="150" t="s">
        <v>137</v>
      </c>
      <c r="AY144" s="14" t="s">
        <v>129</v>
      </c>
      <c r="BE144" s="151">
        <f t="shared" si="14"/>
        <v>0</v>
      </c>
      <c r="BF144" s="151">
        <f t="shared" si="15"/>
        <v>433.18</v>
      </c>
      <c r="BG144" s="151">
        <f t="shared" si="16"/>
        <v>0</v>
      </c>
      <c r="BH144" s="151">
        <f t="shared" si="17"/>
        <v>0</v>
      </c>
      <c r="BI144" s="151">
        <f t="shared" si="18"/>
        <v>0</v>
      </c>
      <c r="BJ144" s="14" t="s">
        <v>137</v>
      </c>
      <c r="BK144" s="152">
        <f t="shared" si="19"/>
        <v>433.18</v>
      </c>
      <c r="BL144" s="14" t="s">
        <v>136</v>
      </c>
      <c r="BM144" s="150" t="s">
        <v>162</v>
      </c>
    </row>
    <row r="145" spans="1:65" s="2" customFormat="1" ht="14.45" customHeight="1">
      <c r="A145" s="27"/>
      <c r="B145" s="139"/>
      <c r="C145" s="140" t="s">
        <v>163</v>
      </c>
      <c r="D145" s="140" t="s">
        <v>132</v>
      </c>
      <c r="E145" s="141" t="s">
        <v>164</v>
      </c>
      <c r="F145" s="142" t="s">
        <v>165</v>
      </c>
      <c r="G145" s="143" t="s">
        <v>140</v>
      </c>
      <c r="H145" s="144">
        <v>157.52000000000001</v>
      </c>
      <c r="I145" s="144">
        <v>11.1</v>
      </c>
      <c r="J145" s="144">
        <f t="shared" si="10"/>
        <v>1748.472</v>
      </c>
      <c r="K145" s="145"/>
      <c r="L145" s="28"/>
      <c r="M145" s="146" t="s">
        <v>1</v>
      </c>
      <c r="N145" s="147" t="s">
        <v>37</v>
      </c>
      <c r="O145" s="148">
        <v>0</v>
      </c>
      <c r="P145" s="148">
        <f t="shared" si="11"/>
        <v>0</v>
      </c>
      <c r="Q145" s="148">
        <v>0</v>
      </c>
      <c r="R145" s="148">
        <f t="shared" si="12"/>
        <v>0</v>
      </c>
      <c r="S145" s="148">
        <v>0</v>
      </c>
      <c r="T145" s="149">
        <f t="shared" si="13"/>
        <v>0</v>
      </c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R145" s="150" t="s">
        <v>136</v>
      </c>
      <c r="AT145" s="150" t="s">
        <v>132</v>
      </c>
      <c r="AU145" s="150" t="s">
        <v>137</v>
      </c>
      <c r="AY145" s="14" t="s">
        <v>129</v>
      </c>
      <c r="BE145" s="151">
        <f t="shared" si="14"/>
        <v>0</v>
      </c>
      <c r="BF145" s="151">
        <f t="shared" si="15"/>
        <v>1748.472</v>
      </c>
      <c r="BG145" s="151">
        <f t="shared" si="16"/>
        <v>0</v>
      </c>
      <c r="BH145" s="151">
        <f t="shared" si="17"/>
        <v>0</v>
      </c>
      <c r="BI145" s="151">
        <f t="shared" si="18"/>
        <v>0</v>
      </c>
      <c r="BJ145" s="14" t="s">
        <v>137</v>
      </c>
      <c r="BK145" s="152">
        <f t="shared" si="19"/>
        <v>1748.472</v>
      </c>
      <c r="BL145" s="14" t="s">
        <v>136</v>
      </c>
      <c r="BM145" s="150" t="s">
        <v>166</v>
      </c>
    </row>
    <row r="146" spans="1:65" s="2" customFormat="1" ht="24.2" customHeight="1">
      <c r="A146" s="27"/>
      <c r="B146" s="139"/>
      <c r="C146" s="140" t="s">
        <v>151</v>
      </c>
      <c r="D146" s="140" t="s">
        <v>132</v>
      </c>
      <c r="E146" s="141" t="s">
        <v>167</v>
      </c>
      <c r="F146" s="142" t="s">
        <v>168</v>
      </c>
      <c r="G146" s="143" t="s">
        <v>143</v>
      </c>
      <c r="H146" s="144">
        <v>145.76</v>
      </c>
      <c r="I146" s="144">
        <v>2.13</v>
      </c>
      <c r="J146" s="144">
        <f t="shared" si="10"/>
        <v>310.46899999999999</v>
      </c>
      <c r="K146" s="145"/>
      <c r="L146" s="28"/>
      <c r="M146" s="146" t="s">
        <v>1</v>
      </c>
      <c r="N146" s="147" t="s">
        <v>37</v>
      </c>
      <c r="O146" s="148">
        <v>0</v>
      </c>
      <c r="P146" s="148">
        <f t="shared" si="11"/>
        <v>0</v>
      </c>
      <c r="Q146" s="148">
        <v>0</v>
      </c>
      <c r="R146" s="148">
        <f t="shared" si="12"/>
        <v>0</v>
      </c>
      <c r="S146" s="148">
        <v>0</v>
      </c>
      <c r="T146" s="149">
        <f t="shared" si="13"/>
        <v>0</v>
      </c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R146" s="150" t="s">
        <v>136</v>
      </c>
      <c r="AT146" s="150" t="s">
        <v>132</v>
      </c>
      <c r="AU146" s="150" t="s">
        <v>137</v>
      </c>
      <c r="AY146" s="14" t="s">
        <v>129</v>
      </c>
      <c r="BE146" s="151">
        <f t="shared" si="14"/>
        <v>0</v>
      </c>
      <c r="BF146" s="151">
        <f t="shared" si="15"/>
        <v>310.46899999999999</v>
      </c>
      <c r="BG146" s="151">
        <f t="shared" si="16"/>
        <v>0</v>
      </c>
      <c r="BH146" s="151">
        <f t="shared" si="17"/>
        <v>0</v>
      </c>
      <c r="BI146" s="151">
        <f t="shared" si="18"/>
        <v>0</v>
      </c>
      <c r="BJ146" s="14" t="s">
        <v>137</v>
      </c>
      <c r="BK146" s="152">
        <f t="shared" si="19"/>
        <v>310.46899999999999</v>
      </c>
      <c r="BL146" s="14" t="s">
        <v>136</v>
      </c>
      <c r="BM146" s="150" t="s">
        <v>7</v>
      </c>
    </row>
    <row r="147" spans="1:65" s="2" customFormat="1" ht="37.9" customHeight="1">
      <c r="A147" s="27"/>
      <c r="B147" s="139"/>
      <c r="C147" s="140" t="s">
        <v>169</v>
      </c>
      <c r="D147" s="140" t="s">
        <v>132</v>
      </c>
      <c r="E147" s="141" t="s">
        <v>170</v>
      </c>
      <c r="F147" s="142" t="s">
        <v>171</v>
      </c>
      <c r="G147" s="143" t="s">
        <v>140</v>
      </c>
      <c r="H147" s="144">
        <v>362.32</v>
      </c>
      <c r="I147" s="144">
        <v>7.99</v>
      </c>
      <c r="J147" s="144">
        <f t="shared" si="10"/>
        <v>2894.9369999999999</v>
      </c>
      <c r="K147" s="145"/>
      <c r="L147" s="28"/>
      <c r="M147" s="146" t="s">
        <v>1</v>
      </c>
      <c r="N147" s="147" t="s">
        <v>37</v>
      </c>
      <c r="O147" s="148">
        <v>0</v>
      </c>
      <c r="P147" s="148">
        <f t="shared" si="11"/>
        <v>0</v>
      </c>
      <c r="Q147" s="148">
        <v>0</v>
      </c>
      <c r="R147" s="148">
        <f t="shared" si="12"/>
        <v>0</v>
      </c>
      <c r="S147" s="148">
        <v>0</v>
      </c>
      <c r="T147" s="149">
        <f t="shared" si="13"/>
        <v>0</v>
      </c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R147" s="150" t="s">
        <v>136</v>
      </c>
      <c r="AT147" s="150" t="s">
        <v>132</v>
      </c>
      <c r="AU147" s="150" t="s">
        <v>137</v>
      </c>
      <c r="AY147" s="14" t="s">
        <v>129</v>
      </c>
      <c r="BE147" s="151">
        <f t="shared" si="14"/>
        <v>0</v>
      </c>
      <c r="BF147" s="151">
        <f t="shared" si="15"/>
        <v>2894.9369999999999</v>
      </c>
      <c r="BG147" s="151">
        <f t="shared" si="16"/>
        <v>0</v>
      </c>
      <c r="BH147" s="151">
        <f t="shared" si="17"/>
        <v>0</v>
      </c>
      <c r="BI147" s="151">
        <f t="shared" si="18"/>
        <v>0</v>
      </c>
      <c r="BJ147" s="14" t="s">
        <v>137</v>
      </c>
      <c r="BK147" s="152">
        <f t="shared" si="19"/>
        <v>2894.9369999999999</v>
      </c>
      <c r="BL147" s="14" t="s">
        <v>136</v>
      </c>
      <c r="BM147" s="150" t="s">
        <v>172</v>
      </c>
    </row>
    <row r="148" spans="1:65" s="2" customFormat="1" ht="24.2" customHeight="1">
      <c r="A148" s="27"/>
      <c r="B148" s="139"/>
      <c r="C148" s="140" t="s">
        <v>154</v>
      </c>
      <c r="D148" s="140" t="s">
        <v>132</v>
      </c>
      <c r="E148" s="141" t="s">
        <v>173</v>
      </c>
      <c r="F148" s="142" t="s">
        <v>174</v>
      </c>
      <c r="G148" s="143" t="s">
        <v>140</v>
      </c>
      <c r="H148" s="144">
        <v>509.06</v>
      </c>
      <c r="I148" s="144">
        <v>1.96</v>
      </c>
      <c r="J148" s="144">
        <f t="shared" si="10"/>
        <v>997.75800000000004</v>
      </c>
      <c r="K148" s="145"/>
      <c r="L148" s="28"/>
      <c r="M148" s="146" t="s">
        <v>1</v>
      </c>
      <c r="N148" s="147" t="s">
        <v>37</v>
      </c>
      <c r="O148" s="148">
        <v>0</v>
      </c>
      <c r="P148" s="148">
        <f t="shared" si="11"/>
        <v>0</v>
      </c>
      <c r="Q148" s="148">
        <v>0</v>
      </c>
      <c r="R148" s="148">
        <f t="shared" si="12"/>
        <v>0</v>
      </c>
      <c r="S148" s="148">
        <v>0</v>
      </c>
      <c r="T148" s="149">
        <f t="shared" si="13"/>
        <v>0</v>
      </c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R148" s="150" t="s">
        <v>136</v>
      </c>
      <c r="AT148" s="150" t="s">
        <v>132</v>
      </c>
      <c r="AU148" s="150" t="s">
        <v>137</v>
      </c>
      <c r="AY148" s="14" t="s">
        <v>129</v>
      </c>
      <c r="BE148" s="151">
        <f t="shared" si="14"/>
        <v>0</v>
      </c>
      <c r="BF148" s="151">
        <f t="shared" si="15"/>
        <v>997.75800000000004</v>
      </c>
      <c r="BG148" s="151">
        <f t="shared" si="16"/>
        <v>0</v>
      </c>
      <c r="BH148" s="151">
        <f t="shared" si="17"/>
        <v>0</v>
      </c>
      <c r="BI148" s="151">
        <f t="shared" si="18"/>
        <v>0</v>
      </c>
      <c r="BJ148" s="14" t="s">
        <v>137</v>
      </c>
      <c r="BK148" s="152">
        <f t="shared" si="19"/>
        <v>997.75800000000004</v>
      </c>
      <c r="BL148" s="14" t="s">
        <v>136</v>
      </c>
      <c r="BM148" s="150" t="s">
        <v>175</v>
      </c>
    </row>
    <row r="149" spans="1:65" s="2" customFormat="1" ht="14.45" customHeight="1">
      <c r="A149" s="27"/>
      <c r="B149" s="139"/>
      <c r="C149" s="140" t="s">
        <v>176</v>
      </c>
      <c r="D149" s="140" t="s">
        <v>132</v>
      </c>
      <c r="E149" s="141" t="s">
        <v>177</v>
      </c>
      <c r="F149" s="142" t="s">
        <v>178</v>
      </c>
      <c r="G149" s="143" t="s">
        <v>140</v>
      </c>
      <c r="H149" s="144">
        <v>509.06</v>
      </c>
      <c r="I149" s="144">
        <v>9.09</v>
      </c>
      <c r="J149" s="144">
        <f t="shared" si="10"/>
        <v>4627.3549999999996</v>
      </c>
      <c r="K149" s="145"/>
      <c r="L149" s="28"/>
      <c r="M149" s="146" t="s">
        <v>1</v>
      </c>
      <c r="N149" s="147" t="s">
        <v>37</v>
      </c>
      <c r="O149" s="148">
        <v>0</v>
      </c>
      <c r="P149" s="148">
        <f t="shared" si="11"/>
        <v>0</v>
      </c>
      <c r="Q149" s="148">
        <v>0</v>
      </c>
      <c r="R149" s="148">
        <f t="shared" si="12"/>
        <v>0</v>
      </c>
      <c r="S149" s="148">
        <v>0</v>
      </c>
      <c r="T149" s="149">
        <f t="shared" si="13"/>
        <v>0</v>
      </c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R149" s="150" t="s">
        <v>136</v>
      </c>
      <c r="AT149" s="150" t="s">
        <v>132</v>
      </c>
      <c r="AU149" s="150" t="s">
        <v>137</v>
      </c>
      <c r="AY149" s="14" t="s">
        <v>129</v>
      </c>
      <c r="BE149" s="151">
        <f t="shared" si="14"/>
        <v>0</v>
      </c>
      <c r="BF149" s="151">
        <f t="shared" si="15"/>
        <v>4627.3549999999996</v>
      </c>
      <c r="BG149" s="151">
        <f t="shared" si="16"/>
        <v>0</v>
      </c>
      <c r="BH149" s="151">
        <f t="shared" si="17"/>
        <v>0</v>
      </c>
      <c r="BI149" s="151">
        <f t="shared" si="18"/>
        <v>0</v>
      </c>
      <c r="BJ149" s="14" t="s">
        <v>137</v>
      </c>
      <c r="BK149" s="152">
        <f t="shared" si="19"/>
        <v>4627.3549999999996</v>
      </c>
      <c r="BL149" s="14" t="s">
        <v>136</v>
      </c>
      <c r="BM149" s="150" t="s">
        <v>179</v>
      </c>
    </row>
    <row r="150" spans="1:65" s="2" customFormat="1" ht="24.2" customHeight="1">
      <c r="A150" s="27"/>
      <c r="B150" s="139"/>
      <c r="C150" s="140" t="s">
        <v>159</v>
      </c>
      <c r="D150" s="140" t="s">
        <v>132</v>
      </c>
      <c r="E150" s="141" t="s">
        <v>180</v>
      </c>
      <c r="F150" s="142" t="s">
        <v>181</v>
      </c>
      <c r="G150" s="143" t="s">
        <v>140</v>
      </c>
      <c r="H150" s="144">
        <v>509.06</v>
      </c>
      <c r="I150" s="144">
        <v>5.23</v>
      </c>
      <c r="J150" s="144">
        <f t="shared" si="10"/>
        <v>2662.384</v>
      </c>
      <c r="K150" s="145"/>
      <c r="L150" s="28"/>
      <c r="M150" s="146" t="s">
        <v>1</v>
      </c>
      <c r="N150" s="147" t="s">
        <v>37</v>
      </c>
      <c r="O150" s="148">
        <v>0</v>
      </c>
      <c r="P150" s="148">
        <f t="shared" si="11"/>
        <v>0</v>
      </c>
      <c r="Q150" s="148">
        <v>0</v>
      </c>
      <c r="R150" s="148">
        <f t="shared" si="12"/>
        <v>0</v>
      </c>
      <c r="S150" s="148">
        <v>0</v>
      </c>
      <c r="T150" s="149">
        <f t="shared" si="13"/>
        <v>0</v>
      </c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R150" s="150" t="s">
        <v>136</v>
      </c>
      <c r="AT150" s="150" t="s">
        <v>132</v>
      </c>
      <c r="AU150" s="150" t="s">
        <v>137</v>
      </c>
      <c r="AY150" s="14" t="s">
        <v>129</v>
      </c>
      <c r="BE150" s="151">
        <f t="shared" si="14"/>
        <v>0</v>
      </c>
      <c r="BF150" s="151">
        <f t="shared" si="15"/>
        <v>2662.384</v>
      </c>
      <c r="BG150" s="151">
        <f t="shared" si="16"/>
        <v>0</v>
      </c>
      <c r="BH150" s="151">
        <f t="shared" si="17"/>
        <v>0</v>
      </c>
      <c r="BI150" s="151">
        <f t="shared" si="18"/>
        <v>0</v>
      </c>
      <c r="BJ150" s="14" t="s">
        <v>137</v>
      </c>
      <c r="BK150" s="152">
        <f t="shared" si="19"/>
        <v>2662.384</v>
      </c>
      <c r="BL150" s="14" t="s">
        <v>136</v>
      </c>
      <c r="BM150" s="150" t="s">
        <v>182</v>
      </c>
    </row>
    <row r="151" spans="1:65" s="2" customFormat="1" ht="24.2" customHeight="1">
      <c r="A151" s="27"/>
      <c r="B151" s="139"/>
      <c r="C151" s="140" t="s">
        <v>183</v>
      </c>
      <c r="D151" s="140" t="s">
        <v>132</v>
      </c>
      <c r="E151" s="141" t="s">
        <v>184</v>
      </c>
      <c r="F151" s="142" t="s">
        <v>185</v>
      </c>
      <c r="G151" s="143" t="s">
        <v>186</v>
      </c>
      <c r="H151" s="144">
        <v>1.32</v>
      </c>
      <c r="I151" s="144">
        <v>143.19999999999999</v>
      </c>
      <c r="J151" s="144">
        <f t="shared" si="10"/>
        <v>189.024</v>
      </c>
      <c r="K151" s="145"/>
      <c r="L151" s="28"/>
      <c r="M151" s="146" t="s">
        <v>1</v>
      </c>
      <c r="N151" s="147" t="s">
        <v>37</v>
      </c>
      <c r="O151" s="148">
        <v>0</v>
      </c>
      <c r="P151" s="148">
        <f t="shared" si="11"/>
        <v>0</v>
      </c>
      <c r="Q151" s="148">
        <v>0</v>
      </c>
      <c r="R151" s="148">
        <f t="shared" si="12"/>
        <v>0</v>
      </c>
      <c r="S151" s="148">
        <v>0</v>
      </c>
      <c r="T151" s="149">
        <f t="shared" si="13"/>
        <v>0</v>
      </c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R151" s="150" t="s">
        <v>136</v>
      </c>
      <c r="AT151" s="150" t="s">
        <v>132</v>
      </c>
      <c r="AU151" s="150" t="s">
        <v>137</v>
      </c>
      <c r="AY151" s="14" t="s">
        <v>129</v>
      </c>
      <c r="BE151" s="151">
        <f t="shared" si="14"/>
        <v>0</v>
      </c>
      <c r="BF151" s="151">
        <f t="shared" si="15"/>
        <v>189.024</v>
      </c>
      <c r="BG151" s="151">
        <f t="shared" si="16"/>
        <v>0</v>
      </c>
      <c r="BH151" s="151">
        <f t="shared" si="17"/>
        <v>0</v>
      </c>
      <c r="BI151" s="151">
        <f t="shared" si="18"/>
        <v>0</v>
      </c>
      <c r="BJ151" s="14" t="s">
        <v>137</v>
      </c>
      <c r="BK151" s="152">
        <f t="shared" si="19"/>
        <v>189.024</v>
      </c>
      <c r="BL151" s="14" t="s">
        <v>136</v>
      </c>
      <c r="BM151" s="150" t="s">
        <v>187</v>
      </c>
    </row>
    <row r="152" spans="1:65" s="2" customFormat="1" ht="24.2" customHeight="1">
      <c r="A152" s="27"/>
      <c r="B152" s="139"/>
      <c r="C152" s="140" t="s">
        <v>162</v>
      </c>
      <c r="D152" s="140" t="s">
        <v>132</v>
      </c>
      <c r="E152" s="141" t="s">
        <v>188</v>
      </c>
      <c r="F152" s="142" t="s">
        <v>189</v>
      </c>
      <c r="G152" s="143" t="s">
        <v>140</v>
      </c>
      <c r="H152" s="144">
        <v>127.16</v>
      </c>
      <c r="I152" s="144">
        <v>19.850000000000001</v>
      </c>
      <c r="J152" s="144">
        <f t="shared" si="10"/>
        <v>2524.1260000000002</v>
      </c>
      <c r="K152" s="145"/>
      <c r="L152" s="28"/>
      <c r="M152" s="146" t="s">
        <v>1</v>
      </c>
      <c r="N152" s="147" t="s">
        <v>37</v>
      </c>
      <c r="O152" s="148">
        <v>0</v>
      </c>
      <c r="P152" s="148">
        <f t="shared" si="11"/>
        <v>0</v>
      </c>
      <c r="Q152" s="148">
        <v>0</v>
      </c>
      <c r="R152" s="148">
        <f t="shared" si="12"/>
        <v>0</v>
      </c>
      <c r="S152" s="148">
        <v>0</v>
      </c>
      <c r="T152" s="149">
        <f t="shared" si="13"/>
        <v>0</v>
      </c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R152" s="150" t="s">
        <v>136</v>
      </c>
      <c r="AT152" s="150" t="s">
        <v>132</v>
      </c>
      <c r="AU152" s="150" t="s">
        <v>137</v>
      </c>
      <c r="AY152" s="14" t="s">
        <v>129</v>
      </c>
      <c r="BE152" s="151">
        <f t="shared" si="14"/>
        <v>0</v>
      </c>
      <c r="BF152" s="151">
        <f t="shared" si="15"/>
        <v>2524.1260000000002</v>
      </c>
      <c r="BG152" s="151">
        <f t="shared" si="16"/>
        <v>0</v>
      </c>
      <c r="BH152" s="151">
        <f t="shared" si="17"/>
        <v>0</v>
      </c>
      <c r="BI152" s="151">
        <f t="shared" si="18"/>
        <v>0</v>
      </c>
      <c r="BJ152" s="14" t="s">
        <v>137</v>
      </c>
      <c r="BK152" s="152">
        <f t="shared" si="19"/>
        <v>2524.1260000000002</v>
      </c>
      <c r="BL152" s="14" t="s">
        <v>136</v>
      </c>
      <c r="BM152" s="150" t="s">
        <v>190</v>
      </c>
    </row>
    <row r="153" spans="1:65" s="2" customFormat="1" ht="24.2" customHeight="1">
      <c r="A153" s="27"/>
      <c r="B153" s="139"/>
      <c r="C153" s="140" t="s">
        <v>191</v>
      </c>
      <c r="D153" s="140" t="s">
        <v>132</v>
      </c>
      <c r="E153" s="141" t="s">
        <v>192</v>
      </c>
      <c r="F153" s="142" t="s">
        <v>193</v>
      </c>
      <c r="G153" s="143" t="s">
        <v>140</v>
      </c>
      <c r="H153" s="144">
        <v>30.36</v>
      </c>
      <c r="I153" s="144">
        <v>11.33</v>
      </c>
      <c r="J153" s="144">
        <f t="shared" si="10"/>
        <v>343.97899999999998</v>
      </c>
      <c r="K153" s="145"/>
      <c r="L153" s="28"/>
      <c r="M153" s="146" t="s">
        <v>1</v>
      </c>
      <c r="N153" s="147" t="s">
        <v>37</v>
      </c>
      <c r="O153" s="148">
        <v>0</v>
      </c>
      <c r="P153" s="148">
        <f t="shared" si="11"/>
        <v>0</v>
      </c>
      <c r="Q153" s="148">
        <v>0</v>
      </c>
      <c r="R153" s="148">
        <f t="shared" si="12"/>
        <v>0</v>
      </c>
      <c r="S153" s="148">
        <v>0</v>
      </c>
      <c r="T153" s="149">
        <f t="shared" si="13"/>
        <v>0</v>
      </c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R153" s="150" t="s">
        <v>136</v>
      </c>
      <c r="AT153" s="150" t="s">
        <v>132</v>
      </c>
      <c r="AU153" s="150" t="s">
        <v>137</v>
      </c>
      <c r="AY153" s="14" t="s">
        <v>129</v>
      </c>
      <c r="BE153" s="151">
        <f t="shared" si="14"/>
        <v>0</v>
      </c>
      <c r="BF153" s="151">
        <f t="shared" si="15"/>
        <v>343.97899999999998</v>
      </c>
      <c r="BG153" s="151">
        <f t="shared" si="16"/>
        <v>0</v>
      </c>
      <c r="BH153" s="151">
        <f t="shared" si="17"/>
        <v>0</v>
      </c>
      <c r="BI153" s="151">
        <f t="shared" si="18"/>
        <v>0</v>
      </c>
      <c r="BJ153" s="14" t="s">
        <v>137</v>
      </c>
      <c r="BK153" s="152">
        <f t="shared" si="19"/>
        <v>343.97899999999998</v>
      </c>
      <c r="BL153" s="14" t="s">
        <v>136</v>
      </c>
      <c r="BM153" s="150" t="s">
        <v>194</v>
      </c>
    </row>
    <row r="154" spans="1:65" s="2" customFormat="1" ht="37.9" customHeight="1">
      <c r="A154" s="27"/>
      <c r="B154" s="139"/>
      <c r="C154" s="140" t="s">
        <v>166</v>
      </c>
      <c r="D154" s="140" t="s">
        <v>132</v>
      </c>
      <c r="E154" s="141" t="s">
        <v>195</v>
      </c>
      <c r="F154" s="142" t="s">
        <v>196</v>
      </c>
      <c r="G154" s="143" t="s">
        <v>140</v>
      </c>
      <c r="H154" s="144">
        <v>157.52000000000001</v>
      </c>
      <c r="I154" s="144">
        <v>24.82</v>
      </c>
      <c r="J154" s="144">
        <f t="shared" si="10"/>
        <v>3909.6460000000002</v>
      </c>
      <c r="K154" s="145"/>
      <c r="L154" s="28"/>
      <c r="M154" s="146" t="s">
        <v>1</v>
      </c>
      <c r="N154" s="147" t="s">
        <v>37</v>
      </c>
      <c r="O154" s="148">
        <v>0</v>
      </c>
      <c r="P154" s="148">
        <f t="shared" si="11"/>
        <v>0</v>
      </c>
      <c r="Q154" s="148">
        <v>0</v>
      </c>
      <c r="R154" s="148">
        <f t="shared" si="12"/>
        <v>0</v>
      </c>
      <c r="S154" s="148">
        <v>0</v>
      </c>
      <c r="T154" s="149">
        <f t="shared" si="13"/>
        <v>0</v>
      </c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R154" s="150" t="s">
        <v>136</v>
      </c>
      <c r="AT154" s="150" t="s">
        <v>132</v>
      </c>
      <c r="AU154" s="150" t="s">
        <v>137</v>
      </c>
      <c r="AY154" s="14" t="s">
        <v>129</v>
      </c>
      <c r="BE154" s="151">
        <f t="shared" si="14"/>
        <v>0</v>
      </c>
      <c r="BF154" s="151">
        <f t="shared" si="15"/>
        <v>3909.6460000000002</v>
      </c>
      <c r="BG154" s="151">
        <f t="shared" si="16"/>
        <v>0</v>
      </c>
      <c r="BH154" s="151">
        <f t="shared" si="17"/>
        <v>0</v>
      </c>
      <c r="BI154" s="151">
        <f t="shared" si="18"/>
        <v>0</v>
      </c>
      <c r="BJ154" s="14" t="s">
        <v>137</v>
      </c>
      <c r="BK154" s="152">
        <f t="shared" si="19"/>
        <v>3909.6460000000002</v>
      </c>
      <c r="BL154" s="14" t="s">
        <v>136</v>
      </c>
      <c r="BM154" s="150" t="s">
        <v>197</v>
      </c>
    </row>
    <row r="155" spans="1:65" s="2" customFormat="1" ht="24.2" customHeight="1">
      <c r="A155" s="27"/>
      <c r="B155" s="139"/>
      <c r="C155" s="140" t="s">
        <v>198</v>
      </c>
      <c r="D155" s="140" t="s">
        <v>132</v>
      </c>
      <c r="E155" s="141" t="s">
        <v>199</v>
      </c>
      <c r="F155" s="142" t="s">
        <v>200</v>
      </c>
      <c r="G155" s="143" t="s">
        <v>135</v>
      </c>
      <c r="H155" s="144">
        <v>4</v>
      </c>
      <c r="I155" s="144">
        <v>197.82</v>
      </c>
      <c r="J155" s="144">
        <f t="shared" si="10"/>
        <v>791.28</v>
      </c>
      <c r="K155" s="145"/>
      <c r="L155" s="28"/>
      <c r="M155" s="146" t="s">
        <v>1</v>
      </c>
      <c r="N155" s="147" t="s">
        <v>37</v>
      </c>
      <c r="O155" s="148">
        <v>0</v>
      </c>
      <c r="P155" s="148">
        <f t="shared" si="11"/>
        <v>0</v>
      </c>
      <c r="Q155" s="148">
        <v>0</v>
      </c>
      <c r="R155" s="148">
        <f t="shared" si="12"/>
        <v>0</v>
      </c>
      <c r="S155" s="148">
        <v>0</v>
      </c>
      <c r="T155" s="149">
        <f t="shared" si="13"/>
        <v>0</v>
      </c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R155" s="150" t="s">
        <v>136</v>
      </c>
      <c r="AT155" s="150" t="s">
        <v>132</v>
      </c>
      <c r="AU155" s="150" t="s">
        <v>137</v>
      </c>
      <c r="AY155" s="14" t="s">
        <v>129</v>
      </c>
      <c r="BE155" s="151">
        <f t="shared" si="14"/>
        <v>0</v>
      </c>
      <c r="BF155" s="151">
        <f t="shared" si="15"/>
        <v>791.28</v>
      </c>
      <c r="BG155" s="151">
        <f t="shared" si="16"/>
        <v>0</v>
      </c>
      <c r="BH155" s="151">
        <f t="shared" si="17"/>
        <v>0</v>
      </c>
      <c r="BI155" s="151">
        <f t="shared" si="18"/>
        <v>0</v>
      </c>
      <c r="BJ155" s="14" t="s">
        <v>137</v>
      </c>
      <c r="BK155" s="152">
        <f t="shared" si="19"/>
        <v>791.28</v>
      </c>
      <c r="BL155" s="14" t="s">
        <v>136</v>
      </c>
      <c r="BM155" s="150" t="s">
        <v>201</v>
      </c>
    </row>
    <row r="156" spans="1:65" s="2" customFormat="1" ht="14.45" customHeight="1">
      <c r="A156" s="27"/>
      <c r="B156" s="139"/>
      <c r="C156" s="153" t="s">
        <v>7</v>
      </c>
      <c r="D156" s="153" t="s">
        <v>202</v>
      </c>
      <c r="E156" s="154" t="s">
        <v>203</v>
      </c>
      <c r="F156" s="155" t="s">
        <v>204</v>
      </c>
      <c r="G156" s="156" t="s">
        <v>135</v>
      </c>
      <c r="H156" s="157">
        <v>4</v>
      </c>
      <c r="I156" s="157">
        <v>111.64</v>
      </c>
      <c r="J156" s="157">
        <f t="shared" si="10"/>
        <v>446.56</v>
      </c>
      <c r="K156" s="158"/>
      <c r="L156" s="159"/>
      <c r="M156" s="160" t="s">
        <v>1</v>
      </c>
      <c r="N156" s="161" t="s">
        <v>37</v>
      </c>
      <c r="O156" s="148">
        <v>0</v>
      </c>
      <c r="P156" s="148">
        <f t="shared" si="11"/>
        <v>0</v>
      </c>
      <c r="Q156" s="148">
        <v>0</v>
      </c>
      <c r="R156" s="148">
        <f t="shared" si="12"/>
        <v>0</v>
      </c>
      <c r="S156" s="148">
        <v>0</v>
      </c>
      <c r="T156" s="149">
        <f t="shared" si="13"/>
        <v>0</v>
      </c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R156" s="150" t="s">
        <v>147</v>
      </c>
      <c r="AT156" s="150" t="s">
        <v>202</v>
      </c>
      <c r="AU156" s="150" t="s">
        <v>137</v>
      </c>
      <c r="AY156" s="14" t="s">
        <v>129</v>
      </c>
      <c r="BE156" s="151">
        <f t="shared" si="14"/>
        <v>0</v>
      </c>
      <c r="BF156" s="151">
        <f t="shared" si="15"/>
        <v>446.56</v>
      </c>
      <c r="BG156" s="151">
        <f t="shared" si="16"/>
        <v>0</v>
      </c>
      <c r="BH156" s="151">
        <f t="shared" si="17"/>
        <v>0</v>
      </c>
      <c r="BI156" s="151">
        <f t="shared" si="18"/>
        <v>0</v>
      </c>
      <c r="BJ156" s="14" t="s">
        <v>137</v>
      </c>
      <c r="BK156" s="152">
        <f t="shared" si="19"/>
        <v>446.56</v>
      </c>
      <c r="BL156" s="14" t="s">
        <v>136</v>
      </c>
      <c r="BM156" s="150" t="s">
        <v>205</v>
      </c>
    </row>
    <row r="157" spans="1:65" s="12" customFormat="1" ht="22.9" customHeight="1">
      <c r="B157" s="127"/>
      <c r="D157" s="128" t="s">
        <v>70</v>
      </c>
      <c r="E157" s="137" t="s">
        <v>163</v>
      </c>
      <c r="F157" s="137" t="s">
        <v>206</v>
      </c>
      <c r="J157" s="138">
        <f>BK157</f>
        <v>11678.994000000001</v>
      </c>
      <c r="L157" s="127"/>
      <c r="M157" s="131"/>
      <c r="N157" s="132"/>
      <c r="O157" s="132"/>
      <c r="P157" s="133">
        <f>SUM(P158:P179)</f>
        <v>0</v>
      </c>
      <c r="Q157" s="132"/>
      <c r="R157" s="133">
        <f>SUM(R158:R179)</f>
        <v>0</v>
      </c>
      <c r="S157" s="132"/>
      <c r="T157" s="134">
        <f>SUM(T158:T179)</f>
        <v>0</v>
      </c>
      <c r="AR157" s="128" t="s">
        <v>79</v>
      </c>
      <c r="AT157" s="135" t="s">
        <v>70</v>
      </c>
      <c r="AU157" s="135" t="s">
        <v>79</v>
      </c>
      <c r="AY157" s="128" t="s">
        <v>129</v>
      </c>
      <c r="BK157" s="136">
        <f>SUM(BK158:BK179)</f>
        <v>11678.994000000001</v>
      </c>
    </row>
    <row r="158" spans="1:65" s="2" customFormat="1" ht="24.2" customHeight="1">
      <c r="A158" s="27"/>
      <c r="B158" s="139"/>
      <c r="C158" s="140" t="s">
        <v>207</v>
      </c>
      <c r="D158" s="140" t="s">
        <v>132</v>
      </c>
      <c r="E158" s="141" t="s">
        <v>208</v>
      </c>
      <c r="F158" s="142" t="s">
        <v>209</v>
      </c>
      <c r="G158" s="143" t="s">
        <v>140</v>
      </c>
      <c r="H158" s="144">
        <v>157.52000000000001</v>
      </c>
      <c r="I158" s="144">
        <v>2.84</v>
      </c>
      <c r="J158" s="144">
        <f t="shared" ref="J158:J179" si="20">ROUND(I158*H158,3)</f>
        <v>447.35700000000003</v>
      </c>
      <c r="K158" s="145"/>
      <c r="L158" s="28"/>
      <c r="M158" s="146" t="s">
        <v>1</v>
      </c>
      <c r="N158" s="147" t="s">
        <v>37</v>
      </c>
      <c r="O158" s="148">
        <v>0</v>
      </c>
      <c r="P158" s="148">
        <f t="shared" ref="P158:P179" si="21">O158*H158</f>
        <v>0</v>
      </c>
      <c r="Q158" s="148">
        <v>0</v>
      </c>
      <c r="R158" s="148">
        <f t="shared" ref="R158:R179" si="22">Q158*H158</f>
        <v>0</v>
      </c>
      <c r="S158" s="148">
        <v>0</v>
      </c>
      <c r="T158" s="149">
        <f t="shared" ref="T158:T179" si="23">S158*H158</f>
        <v>0</v>
      </c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R158" s="150" t="s">
        <v>136</v>
      </c>
      <c r="AT158" s="150" t="s">
        <v>132</v>
      </c>
      <c r="AU158" s="150" t="s">
        <v>137</v>
      </c>
      <c r="AY158" s="14" t="s">
        <v>129</v>
      </c>
      <c r="BE158" s="151">
        <f t="shared" ref="BE158:BE179" si="24">IF(N158="základná",J158,0)</f>
        <v>0</v>
      </c>
      <c r="BF158" s="151">
        <f t="shared" ref="BF158:BF179" si="25">IF(N158="znížená",J158,0)</f>
        <v>447.35700000000003</v>
      </c>
      <c r="BG158" s="151">
        <f t="shared" ref="BG158:BG179" si="26">IF(N158="zákl. prenesená",J158,0)</f>
        <v>0</v>
      </c>
      <c r="BH158" s="151">
        <f t="shared" ref="BH158:BH179" si="27">IF(N158="zníž. prenesená",J158,0)</f>
        <v>0</v>
      </c>
      <c r="BI158" s="151">
        <f t="shared" ref="BI158:BI179" si="28">IF(N158="nulová",J158,0)</f>
        <v>0</v>
      </c>
      <c r="BJ158" s="14" t="s">
        <v>137</v>
      </c>
      <c r="BK158" s="152">
        <f t="shared" ref="BK158:BK179" si="29">ROUND(I158*H158,3)</f>
        <v>447.35700000000003</v>
      </c>
      <c r="BL158" s="14" t="s">
        <v>136</v>
      </c>
      <c r="BM158" s="150" t="s">
        <v>210</v>
      </c>
    </row>
    <row r="159" spans="1:65" s="2" customFormat="1" ht="14.45" customHeight="1">
      <c r="A159" s="27"/>
      <c r="B159" s="139"/>
      <c r="C159" s="140" t="s">
        <v>172</v>
      </c>
      <c r="D159" s="140" t="s">
        <v>132</v>
      </c>
      <c r="E159" s="141" t="s">
        <v>211</v>
      </c>
      <c r="F159" s="142" t="s">
        <v>212</v>
      </c>
      <c r="G159" s="143" t="s">
        <v>140</v>
      </c>
      <c r="H159" s="144">
        <v>157.52000000000001</v>
      </c>
      <c r="I159" s="144">
        <v>1.6</v>
      </c>
      <c r="J159" s="144">
        <f t="shared" si="20"/>
        <v>252.03200000000001</v>
      </c>
      <c r="K159" s="145"/>
      <c r="L159" s="28"/>
      <c r="M159" s="146" t="s">
        <v>1</v>
      </c>
      <c r="N159" s="147" t="s">
        <v>37</v>
      </c>
      <c r="O159" s="148">
        <v>0</v>
      </c>
      <c r="P159" s="148">
        <f t="shared" si="21"/>
        <v>0</v>
      </c>
      <c r="Q159" s="148">
        <v>0</v>
      </c>
      <c r="R159" s="148">
        <f t="shared" si="22"/>
        <v>0</v>
      </c>
      <c r="S159" s="148">
        <v>0</v>
      </c>
      <c r="T159" s="149">
        <f t="shared" si="23"/>
        <v>0</v>
      </c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R159" s="150" t="s">
        <v>136</v>
      </c>
      <c r="AT159" s="150" t="s">
        <v>132</v>
      </c>
      <c r="AU159" s="150" t="s">
        <v>137</v>
      </c>
      <c r="AY159" s="14" t="s">
        <v>129</v>
      </c>
      <c r="BE159" s="151">
        <f t="shared" si="24"/>
        <v>0</v>
      </c>
      <c r="BF159" s="151">
        <f t="shared" si="25"/>
        <v>252.03200000000001</v>
      </c>
      <c r="BG159" s="151">
        <f t="shared" si="26"/>
        <v>0</v>
      </c>
      <c r="BH159" s="151">
        <f t="shared" si="27"/>
        <v>0</v>
      </c>
      <c r="BI159" s="151">
        <f t="shared" si="28"/>
        <v>0</v>
      </c>
      <c r="BJ159" s="14" t="s">
        <v>137</v>
      </c>
      <c r="BK159" s="152">
        <f t="shared" si="29"/>
        <v>252.03200000000001</v>
      </c>
      <c r="BL159" s="14" t="s">
        <v>136</v>
      </c>
      <c r="BM159" s="150" t="s">
        <v>213</v>
      </c>
    </row>
    <row r="160" spans="1:65" s="2" customFormat="1" ht="24.2" customHeight="1">
      <c r="A160" s="27"/>
      <c r="B160" s="139"/>
      <c r="C160" s="140" t="s">
        <v>214</v>
      </c>
      <c r="D160" s="140" t="s">
        <v>132</v>
      </c>
      <c r="E160" s="141" t="s">
        <v>215</v>
      </c>
      <c r="F160" s="142" t="s">
        <v>216</v>
      </c>
      <c r="G160" s="143" t="s">
        <v>186</v>
      </c>
      <c r="H160" s="144">
        <v>15.752000000000001</v>
      </c>
      <c r="I160" s="144">
        <v>126.98</v>
      </c>
      <c r="J160" s="144">
        <f t="shared" si="20"/>
        <v>2000.1890000000001</v>
      </c>
      <c r="K160" s="145"/>
      <c r="L160" s="28"/>
      <c r="M160" s="146" t="s">
        <v>1</v>
      </c>
      <c r="N160" s="147" t="s">
        <v>37</v>
      </c>
      <c r="O160" s="148">
        <v>0</v>
      </c>
      <c r="P160" s="148">
        <f t="shared" si="21"/>
        <v>0</v>
      </c>
      <c r="Q160" s="148">
        <v>0</v>
      </c>
      <c r="R160" s="148">
        <f t="shared" si="22"/>
        <v>0</v>
      </c>
      <c r="S160" s="148">
        <v>0</v>
      </c>
      <c r="T160" s="149">
        <f t="shared" si="23"/>
        <v>0</v>
      </c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R160" s="150" t="s">
        <v>136</v>
      </c>
      <c r="AT160" s="150" t="s">
        <v>132</v>
      </c>
      <c r="AU160" s="150" t="s">
        <v>137</v>
      </c>
      <c r="AY160" s="14" t="s">
        <v>129</v>
      </c>
      <c r="BE160" s="151">
        <f t="shared" si="24"/>
        <v>0</v>
      </c>
      <c r="BF160" s="151">
        <f t="shared" si="25"/>
        <v>2000.1890000000001</v>
      </c>
      <c r="BG160" s="151">
        <f t="shared" si="26"/>
        <v>0</v>
      </c>
      <c r="BH160" s="151">
        <f t="shared" si="27"/>
        <v>0</v>
      </c>
      <c r="BI160" s="151">
        <f t="shared" si="28"/>
        <v>0</v>
      </c>
      <c r="BJ160" s="14" t="s">
        <v>137</v>
      </c>
      <c r="BK160" s="152">
        <f t="shared" si="29"/>
        <v>2000.1890000000001</v>
      </c>
      <c r="BL160" s="14" t="s">
        <v>136</v>
      </c>
      <c r="BM160" s="150" t="s">
        <v>217</v>
      </c>
    </row>
    <row r="161" spans="1:65" s="2" customFormat="1" ht="14.45" customHeight="1">
      <c r="A161" s="27"/>
      <c r="B161" s="139"/>
      <c r="C161" s="140" t="s">
        <v>175</v>
      </c>
      <c r="D161" s="140" t="s">
        <v>132</v>
      </c>
      <c r="E161" s="141" t="s">
        <v>218</v>
      </c>
      <c r="F161" s="142" t="s">
        <v>219</v>
      </c>
      <c r="G161" s="143" t="s">
        <v>135</v>
      </c>
      <c r="H161" s="144">
        <v>56</v>
      </c>
      <c r="I161" s="144">
        <v>0.5</v>
      </c>
      <c r="J161" s="144">
        <f t="shared" si="20"/>
        <v>28</v>
      </c>
      <c r="K161" s="145"/>
      <c r="L161" s="28"/>
      <c r="M161" s="146" t="s">
        <v>1</v>
      </c>
      <c r="N161" s="147" t="s">
        <v>37</v>
      </c>
      <c r="O161" s="148">
        <v>0</v>
      </c>
      <c r="P161" s="148">
        <f t="shared" si="21"/>
        <v>0</v>
      </c>
      <c r="Q161" s="148">
        <v>0</v>
      </c>
      <c r="R161" s="148">
        <f t="shared" si="22"/>
        <v>0</v>
      </c>
      <c r="S161" s="148">
        <v>0</v>
      </c>
      <c r="T161" s="149">
        <f t="shared" si="23"/>
        <v>0</v>
      </c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R161" s="150" t="s">
        <v>136</v>
      </c>
      <c r="AT161" s="150" t="s">
        <v>132</v>
      </c>
      <c r="AU161" s="150" t="s">
        <v>137</v>
      </c>
      <c r="AY161" s="14" t="s">
        <v>129</v>
      </c>
      <c r="BE161" s="151">
        <f t="shared" si="24"/>
        <v>0</v>
      </c>
      <c r="BF161" s="151">
        <f t="shared" si="25"/>
        <v>28</v>
      </c>
      <c r="BG161" s="151">
        <f t="shared" si="26"/>
        <v>0</v>
      </c>
      <c r="BH161" s="151">
        <f t="shared" si="27"/>
        <v>0</v>
      </c>
      <c r="BI161" s="151">
        <f t="shared" si="28"/>
        <v>0</v>
      </c>
      <c r="BJ161" s="14" t="s">
        <v>137</v>
      </c>
      <c r="BK161" s="152">
        <f t="shared" si="29"/>
        <v>28</v>
      </c>
      <c r="BL161" s="14" t="s">
        <v>136</v>
      </c>
      <c r="BM161" s="150" t="s">
        <v>220</v>
      </c>
    </row>
    <row r="162" spans="1:65" s="2" customFormat="1" ht="24.2" customHeight="1">
      <c r="A162" s="27"/>
      <c r="B162" s="139"/>
      <c r="C162" s="140" t="s">
        <v>221</v>
      </c>
      <c r="D162" s="140" t="s">
        <v>132</v>
      </c>
      <c r="E162" s="141" t="s">
        <v>222</v>
      </c>
      <c r="F162" s="142" t="s">
        <v>223</v>
      </c>
      <c r="G162" s="143" t="s">
        <v>140</v>
      </c>
      <c r="H162" s="144">
        <v>22.72</v>
      </c>
      <c r="I162" s="144">
        <v>29.14</v>
      </c>
      <c r="J162" s="144">
        <f t="shared" si="20"/>
        <v>662.06100000000004</v>
      </c>
      <c r="K162" s="145"/>
      <c r="L162" s="28"/>
      <c r="M162" s="146" t="s">
        <v>1</v>
      </c>
      <c r="N162" s="147" t="s">
        <v>37</v>
      </c>
      <c r="O162" s="148">
        <v>0</v>
      </c>
      <c r="P162" s="148">
        <f t="shared" si="21"/>
        <v>0</v>
      </c>
      <c r="Q162" s="148">
        <v>0</v>
      </c>
      <c r="R162" s="148">
        <f t="shared" si="22"/>
        <v>0</v>
      </c>
      <c r="S162" s="148">
        <v>0</v>
      </c>
      <c r="T162" s="149">
        <f t="shared" si="23"/>
        <v>0</v>
      </c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R162" s="150" t="s">
        <v>136</v>
      </c>
      <c r="AT162" s="150" t="s">
        <v>132</v>
      </c>
      <c r="AU162" s="150" t="s">
        <v>137</v>
      </c>
      <c r="AY162" s="14" t="s">
        <v>129</v>
      </c>
      <c r="BE162" s="151">
        <f t="shared" si="24"/>
        <v>0</v>
      </c>
      <c r="BF162" s="151">
        <f t="shared" si="25"/>
        <v>662.06100000000004</v>
      </c>
      <c r="BG162" s="151">
        <f t="shared" si="26"/>
        <v>0</v>
      </c>
      <c r="BH162" s="151">
        <f t="shared" si="27"/>
        <v>0</v>
      </c>
      <c r="BI162" s="151">
        <f t="shared" si="28"/>
        <v>0</v>
      </c>
      <c r="BJ162" s="14" t="s">
        <v>137</v>
      </c>
      <c r="BK162" s="152">
        <f t="shared" si="29"/>
        <v>662.06100000000004</v>
      </c>
      <c r="BL162" s="14" t="s">
        <v>136</v>
      </c>
      <c r="BM162" s="150" t="s">
        <v>224</v>
      </c>
    </row>
    <row r="163" spans="1:65" s="2" customFormat="1" ht="24.2" customHeight="1">
      <c r="A163" s="27"/>
      <c r="B163" s="139"/>
      <c r="C163" s="140" t="s">
        <v>179</v>
      </c>
      <c r="D163" s="140" t="s">
        <v>132</v>
      </c>
      <c r="E163" s="141" t="s">
        <v>225</v>
      </c>
      <c r="F163" s="142" t="s">
        <v>226</v>
      </c>
      <c r="G163" s="143" t="s">
        <v>135</v>
      </c>
      <c r="H163" s="144">
        <v>24</v>
      </c>
      <c r="I163" s="144">
        <v>0.4</v>
      </c>
      <c r="J163" s="144">
        <f t="shared" si="20"/>
        <v>9.6</v>
      </c>
      <c r="K163" s="145"/>
      <c r="L163" s="28"/>
      <c r="M163" s="146" t="s">
        <v>1</v>
      </c>
      <c r="N163" s="147" t="s">
        <v>37</v>
      </c>
      <c r="O163" s="148">
        <v>0</v>
      </c>
      <c r="P163" s="148">
        <f t="shared" si="21"/>
        <v>0</v>
      </c>
      <c r="Q163" s="148">
        <v>0</v>
      </c>
      <c r="R163" s="148">
        <f t="shared" si="22"/>
        <v>0</v>
      </c>
      <c r="S163" s="148">
        <v>0</v>
      </c>
      <c r="T163" s="149">
        <f t="shared" si="23"/>
        <v>0</v>
      </c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R163" s="150" t="s">
        <v>136</v>
      </c>
      <c r="AT163" s="150" t="s">
        <v>132</v>
      </c>
      <c r="AU163" s="150" t="s">
        <v>137</v>
      </c>
      <c r="AY163" s="14" t="s">
        <v>129</v>
      </c>
      <c r="BE163" s="151">
        <f t="shared" si="24"/>
        <v>0</v>
      </c>
      <c r="BF163" s="151">
        <f t="shared" si="25"/>
        <v>9.6</v>
      </c>
      <c r="BG163" s="151">
        <f t="shared" si="26"/>
        <v>0</v>
      </c>
      <c r="BH163" s="151">
        <f t="shared" si="27"/>
        <v>0</v>
      </c>
      <c r="BI163" s="151">
        <f t="shared" si="28"/>
        <v>0</v>
      </c>
      <c r="BJ163" s="14" t="s">
        <v>137</v>
      </c>
      <c r="BK163" s="152">
        <f t="shared" si="29"/>
        <v>9.6</v>
      </c>
      <c r="BL163" s="14" t="s">
        <v>136</v>
      </c>
      <c r="BM163" s="150" t="s">
        <v>227</v>
      </c>
    </row>
    <row r="164" spans="1:65" s="2" customFormat="1" ht="14.45" customHeight="1">
      <c r="A164" s="27"/>
      <c r="B164" s="139"/>
      <c r="C164" s="140" t="s">
        <v>228</v>
      </c>
      <c r="D164" s="140" t="s">
        <v>132</v>
      </c>
      <c r="E164" s="141" t="s">
        <v>229</v>
      </c>
      <c r="F164" s="142" t="s">
        <v>230</v>
      </c>
      <c r="G164" s="143" t="s">
        <v>143</v>
      </c>
      <c r="H164" s="144">
        <v>64</v>
      </c>
      <c r="I164" s="144">
        <v>2.46</v>
      </c>
      <c r="J164" s="144">
        <f t="shared" si="20"/>
        <v>157.44</v>
      </c>
      <c r="K164" s="145"/>
      <c r="L164" s="28"/>
      <c r="M164" s="146" t="s">
        <v>1</v>
      </c>
      <c r="N164" s="147" t="s">
        <v>37</v>
      </c>
      <c r="O164" s="148">
        <v>0</v>
      </c>
      <c r="P164" s="148">
        <f t="shared" si="21"/>
        <v>0</v>
      </c>
      <c r="Q164" s="148">
        <v>0</v>
      </c>
      <c r="R164" s="148">
        <f t="shared" si="22"/>
        <v>0</v>
      </c>
      <c r="S164" s="148">
        <v>0</v>
      </c>
      <c r="T164" s="149">
        <f t="shared" si="23"/>
        <v>0</v>
      </c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R164" s="150" t="s">
        <v>136</v>
      </c>
      <c r="AT164" s="150" t="s">
        <v>132</v>
      </c>
      <c r="AU164" s="150" t="s">
        <v>137</v>
      </c>
      <c r="AY164" s="14" t="s">
        <v>129</v>
      </c>
      <c r="BE164" s="151">
        <f t="shared" si="24"/>
        <v>0</v>
      </c>
      <c r="BF164" s="151">
        <f t="shared" si="25"/>
        <v>157.44</v>
      </c>
      <c r="BG164" s="151">
        <f t="shared" si="26"/>
        <v>0</v>
      </c>
      <c r="BH164" s="151">
        <f t="shared" si="27"/>
        <v>0</v>
      </c>
      <c r="BI164" s="151">
        <f t="shared" si="28"/>
        <v>0</v>
      </c>
      <c r="BJ164" s="14" t="s">
        <v>137</v>
      </c>
      <c r="BK164" s="152">
        <f t="shared" si="29"/>
        <v>157.44</v>
      </c>
      <c r="BL164" s="14" t="s">
        <v>136</v>
      </c>
      <c r="BM164" s="150" t="s">
        <v>231</v>
      </c>
    </row>
    <row r="165" spans="1:65" s="2" customFormat="1" ht="24.2" customHeight="1">
      <c r="A165" s="27"/>
      <c r="B165" s="139"/>
      <c r="C165" s="140" t="s">
        <v>182</v>
      </c>
      <c r="D165" s="140" t="s">
        <v>132</v>
      </c>
      <c r="E165" s="141" t="s">
        <v>232</v>
      </c>
      <c r="F165" s="142" t="s">
        <v>233</v>
      </c>
      <c r="G165" s="143" t="s">
        <v>135</v>
      </c>
      <c r="H165" s="144">
        <v>20</v>
      </c>
      <c r="I165" s="144">
        <v>0.66</v>
      </c>
      <c r="J165" s="144">
        <f t="shared" si="20"/>
        <v>13.2</v>
      </c>
      <c r="K165" s="145"/>
      <c r="L165" s="28"/>
      <c r="M165" s="146" t="s">
        <v>1</v>
      </c>
      <c r="N165" s="147" t="s">
        <v>37</v>
      </c>
      <c r="O165" s="148">
        <v>0</v>
      </c>
      <c r="P165" s="148">
        <f t="shared" si="21"/>
        <v>0</v>
      </c>
      <c r="Q165" s="148">
        <v>0</v>
      </c>
      <c r="R165" s="148">
        <f t="shared" si="22"/>
        <v>0</v>
      </c>
      <c r="S165" s="148">
        <v>0</v>
      </c>
      <c r="T165" s="149">
        <f t="shared" si="23"/>
        <v>0</v>
      </c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R165" s="150" t="s">
        <v>136</v>
      </c>
      <c r="AT165" s="150" t="s">
        <v>132</v>
      </c>
      <c r="AU165" s="150" t="s">
        <v>137</v>
      </c>
      <c r="AY165" s="14" t="s">
        <v>129</v>
      </c>
      <c r="BE165" s="151">
        <f t="shared" si="24"/>
        <v>0</v>
      </c>
      <c r="BF165" s="151">
        <f t="shared" si="25"/>
        <v>13.2</v>
      </c>
      <c r="BG165" s="151">
        <f t="shared" si="26"/>
        <v>0</v>
      </c>
      <c r="BH165" s="151">
        <f t="shared" si="27"/>
        <v>0</v>
      </c>
      <c r="BI165" s="151">
        <f t="shared" si="28"/>
        <v>0</v>
      </c>
      <c r="BJ165" s="14" t="s">
        <v>137</v>
      </c>
      <c r="BK165" s="152">
        <f t="shared" si="29"/>
        <v>13.2</v>
      </c>
      <c r="BL165" s="14" t="s">
        <v>136</v>
      </c>
      <c r="BM165" s="150" t="s">
        <v>234</v>
      </c>
    </row>
    <row r="166" spans="1:65" s="2" customFormat="1" ht="24.2" customHeight="1">
      <c r="A166" s="27"/>
      <c r="B166" s="139"/>
      <c r="C166" s="140" t="s">
        <v>235</v>
      </c>
      <c r="D166" s="140" t="s">
        <v>132</v>
      </c>
      <c r="E166" s="141" t="s">
        <v>236</v>
      </c>
      <c r="F166" s="142" t="s">
        <v>237</v>
      </c>
      <c r="G166" s="143" t="s">
        <v>140</v>
      </c>
      <c r="H166" s="144">
        <v>19.2</v>
      </c>
      <c r="I166" s="144">
        <v>20.76</v>
      </c>
      <c r="J166" s="144">
        <f t="shared" si="20"/>
        <v>398.59199999999998</v>
      </c>
      <c r="K166" s="145"/>
      <c r="L166" s="28"/>
      <c r="M166" s="146" t="s">
        <v>1</v>
      </c>
      <c r="N166" s="147" t="s">
        <v>37</v>
      </c>
      <c r="O166" s="148">
        <v>0</v>
      </c>
      <c r="P166" s="148">
        <f t="shared" si="21"/>
        <v>0</v>
      </c>
      <c r="Q166" s="148">
        <v>0</v>
      </c>
      <c r="R166" s="148">
        <f t="shared" si="22"/>
        <v>0</v>
      </c>
      <c r="S166" s="148">
        <v>0</v>
      </c>
      <c r="T166" s="149">
        <f t="shared" si="23"/>
        <v>0</v>
      </c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R166" s="150" t="s">
        <v>136</v>
      </c>
      <c r="AT166" s="150" t="s">
        <v>132</v>
      </c>
      <c r="AU166" s="150" t="s">
        <v>137</v>
      </c>
      <c r="AY166" s="14" t="s">
        <v>129</v>
      </c>
      <c r="BE166" s="151">
        <f t="shared" si="24"/>
        <v>0</v>
      </c>
      <c r="BF166" s="151">
        <f t="shared" si="25"/>
        <v>398.59199999999998</v>
      </c>
      <c r="BG166" s="151">
        <f t="shared" si="26"/>
        <v>0</v>
      </c>
      <c r="BH166" s="151">
        <f t="shared" si="27"/>
        <v>0</v>
      </c>
      <c r="BI166" s="151">
        <f t="shared" si="28"/>
        <v>0</v>
      </c>
      <c r="BJ166" s="14" t="s">
        <v>137</v>
      </c>
      <c r="BK166" s="152">
        <f t="shared" si="29"/>
        <v>398.59199999999998</v>
      </c>
      <c r="BL166" s="14" t="s">
        <v>136</v>
      </c>
      <c r="BM166" s="150" t="s">
        <v>238</v>
      </c>
    </row>
    <row r="167" spans="1:65" s="2" customFormat="1" ht="24.2" customHeight="1">
      <c r="A167" s="27"/>
      <c r="B167" s="139"/>
      <c r="C167" s="140" t="s">
        <v>187</v>
      </c>
      <c r="D167" s="140" t="s">
        <v>132</v>
      </c>
      <c r="E167" s="141" t="s">
        <v>239</v>
      </c>
      <c r="F167" s="142" t="s">
        <v>240</v>
      </c>
      <c r="G167" s="143" t="s">
        <v>241</v>
      </c>
      <c r="H167" s="144">
        <v>4</v>
      </c>
      <c r="I167" s="144">
        <v>0.86</v>
      </c>
      <c r="J167" s="144">
        <f t="shared" si="20"/>
        <v>3.44</v>
      </c>
      <c r="K167" s="145"/>
      <c r="L167" s="28"/>
      <c r="M167" s="146" t="s">
        <v>1</v>
      </c>
      <c r="N167" s="147" t="s">
        <v>37</v>
      </c>
      <c r="O167" s="148">
        <v>0</v>
      </c>
      <c r="P167" s="148">
        <f t="shared" si="21"/>
        <v>0</v>
      </c>
      <c r="Q167" s="148">
        <v>0</v>
      </c>
      <c r="R167" s="148">
        <f t="shared" si="22"/>
        <v>0</v>
      </c>
      <c r="S167" s="148">
        <v>0</v>
      </c>
      <c r="T167" s="149">
        <f t="shared" si="23"/>
        <v>0</v>
      </c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R167" s="150" t="s">
        <v>136</v>
      </c>
      <c r="AT167" s="150" t="s">
        <v>132</v>
      </c>
      <c r="AU167" s="150" t="s">
        <v>137</v>
      </c>
      <c r="AY167" s="14" t="s">
        <v>129</v>
      </c>
      <c r="BE167" s="151">
        <f t="shared" si="24"/>
        <v>0</v>
      </c>
      <c r="BF167" s="151">
        <f t="shared" si="25"/>
        <v>3.44</v>
      </c>
      <c r="BG167" s="151">
        <f t="shared" si="26"/>
        <v>0</v>
      </c>
      <c r="BH167" s="151">
        <f t="shared" si="27"/>
        <v>0</v>
      </c>
      <c r="BI167" s="151">
        <f t="shared" si="28"/>
        <v>0</v>
      </c>
      <c r="BJ167" s="14" t="s">
        <v>137</v>
      </c>
      <c r="BK167" s="152">
        <f t="shared" si="29"/>
        <v>3.44</v>
      </c>
      <c r="BL167" s="14" t="s">
        <v>136</v>
      </c>
      <c r="BM167" s="150" t="s">
        <v>242</v>
      </c>
    </row>
    <row r="168" spans="1:65" s="2" customFormat="1" ht="24.2" customHeight="1">
      <c r="A168" s="27"/>
      <c r="B168" s="139"/>
      <c r="C168" s="140" t="s">
        <v>243</v>
      </c>
      <c r="D168" s="140" t="s">
        <v>132</v>
      </c>
      <c r="E168" s="141" t="s">
        <v>244</v>
      </c>
      <c r="F168" s="142" t="s">
        <v>245</v>
      </c>
      <c r="G168" s="143" t="s">
        <v>241</v>
      </c>
      <c r="H168" s="144">
        <v>4</v>
      </c>
      <c r="I168" s="144">
        <v>5.72</v>
      </c>
      <c r="J168" s="144">
        <f t="shared" si="20"/>
        <v>22.88</v>
      </c>
      <c r="K168" s="145"/>
      <c r="L168" s="28"/>
      <c r="M168" s="146" t="s">
        <v>1</v>
      </c>
      <c r="N168" s="147" t="s">
        <v>37</v>
      </c>
      <c r="O168" s="148">
        <v>0</v>
      </c>
      <c r="P168" s="148">
        <f t="shared" si="21"/>
        <v>0</v>
      </c>
      <c r="Q168" s="148">
        <v>0</v>
      </c>
      <c r="R168" s="148">
        <f t="shared" si="22"/>
        <v>0</v>
      </c>
      <c r="S168" s="148">
        <v>0</v>
      </c>
      <c r="T168" s="149">
        <f t="shared" si="23"/>
        <v>0</v>
      </c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R168" s="150" t="s">
        <v>136</v>
      </c>
      <c r="AT168" s="150" t="s">
        <v>132</v>
      </c>
      <c r="AU168" s="150" t="s">
        <v>137</v>
      </c>
      <c r="AY168" s="14" t="s">
        <v>129</v>
      </c>
      <c r="BE168" s="151">
        <f t="shared" si="24"/>
        <v>0</v>
      </c>
      <c r="BF168" s="151">
        <f t="shared" si="25"/>
        <v>22.88</v>
      </c>
      <c r="BG168" s="151">
        <f t="shared" si="26"/>
        <v>0</v>
      </c>
      <c r="BH168" s="151">
        <f t="shared" si="27"/>
        <v>0</v>
      </c>
      <c r="BI168" s="151">
        <f t="shared" si="28"/>
        <v>0</v>
      </c>
      <c r="BJ168" s="14" t="s">
        <v>137</v>
      </c>
      <c r="BK168" s="152">
        <f t="shared" si="29"/>
        <v>22.88</v>
      </c>
      <c r="BL168" s="14" t="s">
        <v>136</v>
      </c>
      <c r="BM168" s="150" t="s">
        <v>246</v>
      </c>
    </row>
    <row r="169" spans="1:65" s="2" customFormat="1" ht="37.9" customHeight="1">
      <c r="A169" s="27"/>
      <c r="B169" s="139"/>
      <c r="C169" s="140" t="s">
        <v>190</v>
      </c>
      <c r="D169" s="140" t="s">
        <v>132</v>
      </c>
      <c r="E169" s="141" t="s">
        <v>247</v>
      </c>
      <c r="F169" s="142" t="s">
        <v>248</v>
      </c>
      <c r="G169" s="143" t="s">
        <v>135</v>
      </c>
      <c r="H169" s="144">
        <v>8</v>
      </c>
      <c r="I169" s="144">
        <v>20.16</v>
      </c>
      <c r="J169" s="144">
        <f t="shared" si="20"/>
        <v>161.28</v>
      </c>
      <c r="K169" s="145"/>
      <c r="L169" s="28"/>
      <c r="M169" s="146" t="s">
        <v>1</v>
      </c>
      <c r="N169" s="147" t="s">
        <v>37</v>
      </c>
      <c r="O169" s="148">
        <v>0</v>
      </c>
      <c r="P169" s="148">
        <f t="shared" si="21"/>
        <v>0</v>
      </c>
      <c r="Q169" s="148">
        <v>0</v>
      </c>
      <c r="R169" s="148">
        <f t="shared" si="22"/>
        <v>0</v>
      </c>
      <c r="S169" s="148">
        <v>0</v>
      </c>
      <c r="T169" s="149">
        <f t="shared" si="23"/>
        <v>0</v>
      </c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R169" s="150" t="s">
        <v>136</v>
      </c>
      <c r="AT169" s="150" t="s">
        <v>132</v>
      </c>
      <c r="AU169" s="150" t="s">
        <v>137</v>
      </c>
      <c r="AY169" s="14" t="s">
        <v>129</v>
      </c>
      <c r="BE169" s="151">
        <f t="shared" si="24"/>
        <v>0</v>
      </c>
      <c r="BF169" s="151">
        <f t="shared" si="25"/>
        <v>161.28</v>
      </c>
      <c r="BG169" s="151">
        <f t="shared" si="26"/>
        <v>0</v>
      </c>
      <c r="BH169" s="151">
        <f t="shared" si="27"/>
        <v>0</v>
      </c>
      <c r="BI169" s="151">
        <f t="shared" si="28"/>
        <v>0</v>
      </c>
      <c r="BJ169" s="14" t="s">
        <v>137</v>
      </c>
      <c r="BK169" s="152">
        <f t="shared" si="29"/>
        <v>161.28</v>
      </c>
      <c r="BL169" s="14" t="s">
        <v>136</v>
      </c>
      <c r="BM169" s="150" t="s">
        <v>249</v>
      </c>
    </row>
    <row r="170" spans="1:65" s="2" customFormat="1" ht="24.2" customHeight="1">
      <c r="A170" s="27"/>
      <c r="B170" s="139"/>
      <c r="C170" s="140" t="s">
        <v>250</v>
      </c>
      <c r="D170" s="140" t="s">
        <v>132</v>
      </c>
      <c r="E170" s="141" t="s">
        <v>251</v>
      </c>
      <c r="F170" s="142" t="s">
        <v>252</v>
      </c>
      <c r="G170" s="143" t="s">
        <v>135</v>
      </c>
      <c r="H170" s="144">
        <v>12</v>
      </c>
      <c r="I170" s="144">
        <v>16.98</v>
      </c>
      <c r="J170" s="144">
        <f t="shared" si="20"/>
        <v>203.76</v>
      </c>
      <c r="K170" s="145"/>
      <c r="L170" s="28"/>
      <c r="M170" s="146" t="s">
        <v>1</v>
      </c>
      <c r="N170" s="147" t="s">
        <v>37</v>
      </c>
      <c r="O170" s="148">
        <v>0</v>
      </c>
      <c r="P170" s="148">
        <f t="shared" si="21"/>
        <v>0</v>
      </c>
      <c r="Q170" s="148">
        <v>0</v>
      </c>
      <c r="R170" s="148">
        <f t="shared" si="22"/>
        <v>0</v>
      </c>
      <c r="S170" s="148">
        <v>0</v>
      </c>
      <c r="T170" s="149">
        <f t="shared" si="23"/>
        <v>0</v>
      </c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R170" s="150" t="s">
        <v>136</v>
      </c>
      <c r="AT170" s="150" t="s">
        <v>132</v>
      </c>
      <c r="AU170" s="150" t="s">
        <v>137</v>
      </c>
      <c r="AY170" s="14" t="s">
        <v>129</v>
      </c>
      <c r="BE170" s="151">
        <f t="shared" si="24"/>
        <v>0</v>
      </c>
      <c r="BF170" s="151">
        <f t="shared" si="25"/>
        <v>203.76</v>
      </c>
      <c r="BG170" s="151">
        <f t="shared" si="26"/>
        <v>0</v>
      </c>
      <c r="BH170" s="151">
        <f t="shared" si="27"/>
        <v>0</v>
      </c>
      <c r="BI170" s="151">
        <f t="shared" si="28"/>
        <v>0</v>
      </c>
      <c r="BJ170" s="14" t="s">
        <v>137</v>
      </c>
      <c r="BK170" s="152">
        <f t="shared" si="29"/>
        <v>203.76</v>
      </c>
      <c r="BL170" s="14" t="s">
        <v>136</v>
      </c>
      <c r="BM170" s="150" t="s">
        <v>253</v>
      </c>
    </row>
    <row r="171" spans="1:65" s="2" customFormat="1" ht="24.2" customHeight="1">
      <c r="A171" s="27"/>
      <c r="B171" s="139"/>
      <c r="C171" s="140" t="s">
        <v>194</v>
      </c>
      <c r="D171" s="140" t="s">
        <v>132</v>
      </c>
      <c r="E171" s="141" t="s">
        <v>254</v>
      </c>
      <c r="F171" s="142" t="s">
        <v>255</v>
      </c>
      <c r="G171" s="143" t="s">
        <v>143</v>
      </c>
      <c r="H171" s="144">
        <v>32</v>
      </c>
      <c r="I171" s="144">
        <v>36.869999999999997</v>
      </c>
      <c r="J171" s="144">
        <f t="shared" si="20"/>
        <v>1179.8399999999999</v>
      </c>
      <c r="K171" s="145"/>
      <c r="L171" s="28"/>
      <c r="M171" s="146" t="s">
        <v>1</v>
      </c>
      <c r="N171" s="147" t="s">
        <v>37</v>
      </c>
      <c r="O171" s="148">
        <v>0</v>
      </c>
      <c r="P171" s="148">
        <f t="shared" si="21"/>
        <v>0</v>
      </c>
      <c r="Q171" s="148">
        <v>0</v>
      </c>
      <c r="R171" s="148">
        <f t="shared" si="22"/>
        <v>0</v>
      </c>
      <c r="S171" s="148">
        <v>0</v>
      </c>
      <c r="T171" s="149">
        <f t="shared" si="23"/>
        <v>0</v>
      </c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R171" s="150" t="s">
        <v>136</v>
      </c>
      <c r="AT171" s="150" t="s">
        <v>132</v>
      </c>
      <c r="AU171" s="150" t="s">
        <v>137</v>
      </c>
      <c r="AY171" s="14" t="s">
        <v>129</v>
      </c>
      <c r="BE171" s="151">
        <f t="shared" si="24"/>
        <v>0</v>
      </c>
      <c r="BF171" s="151">
        <f t="shared" si="25"/>
        <v>1179.8399999999999</v>
      </c>
      <c r="BG171" s="151">
        <f t="shared" si="26"/>
        <v>0</v>
      </c>
      <c r="BH171" s="151">
        <f t="shared" si="27"/>
        <v>0</v>
      </c>
      <c r="BI171" s="151">
        <f t="shared" si="28"/>
        <v>0</v>
      </c>
      <c r="BJ171" s="14" t="s">
        <v>137</v>
      </c>
      <c r="BK171" s="152">
        <f t="shared" si="29"/>
        <v>1179.8399999999999</v>
      </c>
      <c r="BL171" s="14" t="s">
        <v>136</v>
      </c>
      <c r="BM171" s="150" t="s">
        <v>256</v>
      </c>
    </row>
    <row r="172" spans="1:65" s="2" customFormat="1" ht="24.2" customHeight="1">
      <c r="A172" s="27"/>
      <c r="B172" s="139"/>
      <c r="C172" s="140" t="s">
        <v>257</v>
      </c>
      <c r="D172" s="140" t="s">
        <v>132</v>
      </c>
      <c r="E172" s="141" t="s">
        <v>258</v>
      </c>
      <c r="F172" s="142" t="s">
        <v>259</v>
      </c>
      <c r="G172" s="143" t="s">
        <v>260</v>
      </c>
      <c r="H172" s="144">
        <v>120</v>
      </c>
      <c r="I172" s="144">
        <v>0.93</v>
      </c>
      <c r="J172" s="144">
        <f t="shared" si="20"/>
        <v>111.6</v>
      </c>
      <c r="K172" s="145"/>
      <c r="L172" s="28"/>
      <c r="M172" s="146" t="s">
        <v>1</v>
      </c>
      <c r="N172" s="147" t="s">
        <v>37</v>
      </c>
      <c r="O172" s="148">
        <v>0</v>
      </c>
      <c r="P172" s="148">
        <f t="shared" si="21"/>
        <v>0</v>
      </c>
      <c r="Q172" s="148">
        <v>0</v>
      </c>
      <c r="R172" s="148">
        <f t="shared" si="22"/>
        <v>0</v>
      </c>
      <c r="S172" s="148">
        <v>0</v>
      </c>
      <c r="T172" s="149">
        <f t="shared" si="23"/>
        <v>0</v>
      </c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R172" s="150" t="s">
        <v>136</v>
      </c>
      <c r="AT172" s="150" t="s">
        <v>132</v>
      </c>
      <c r="AU172" s="150" t="s">
        <v>137</v>
      </c>
      <c r="AY172" s="14" t="s">
        <v>129</v>
      </c>
      <c r="BE172" s="151">
        <f t="shared" si="24"/>
        <v>0</v>
      </c>
      <c r="BF172" s="151">
        <f t="shared" si="25"/>
        <v>111.6</v>
      </c>
      <c r="BG172" s="151">
        <f t="shared" si="26"/>
        <v>0</v>
      </c>
      <c r="BH172" s="151">
        <f t="shared" si="27"/>
        <v>0</v>
      </c>
      <c r="BI172" s="151">
        <f t="shared" si="28"/>
        <v>0</v>
      </c>
      <c r="BJ172" s="14" t="s">
        <v>137</v>
      </c>
      <c r="BK172" s="152">
        <f t="shared" si="29"/>
        <v>111.6</v>
      </c>
      <c r="BL172" s="14" t="s">
        <v>136</v>
      </c>
      <c r="BM172" s="150" t="s">
        <v>261</v>
      </c>
    </row>
    <row r="173" spans="1:65" s="2" customFormat="1" ht="24.2" customHeight="1">
      <c r="A173" s="27"/>
      <c r="B173" s="139"/>
      <c r="C173" s="140" t="s">
        <v>197</v>
      </c>
      <c r="D173" s="140" t="s">
        <v>132</v>
      </c>
      <c r="E173" s="141" t="s">
        <v>262</v>
      </c>
      <c r="F173" s="142" t="s">
        <v>263</v>
      </c>
      <c r="G173" s="143" t="s">
        <v>260</v>
      </c>
      <c r="H173" s="144">
        <v>120</v>
      </c>
      <c r="I173" s="144">
        <v>3.58</v>
      </c>
      <c r="J173" s="144">
        <f t="shared" si="20"/>
        <v>429.6</v>
      </c>
      <c r="K173" s="145"/>
      <c r="L173" s="28"/>
      <c r="M173" s="146" t="s">
        <v>1</v>
      </c>
      <c r="N173" s="147" t="s">
        <v>37</v>
      </c>
      <c r="O173" s="148">
        <v>0</v>
      </c>
      <c r="P173" s="148">
        <f t="shared" si="21"/>
        <v>0</v>
      </c>
      <c r="Q173" s="148">
        <v>0</v>
      </c>
      <c r="R173" s="148">
        <f t="shared" si="22"/>
        <v>0</v>
      </c>
      <c r="S173" s="148">
        <v>0</v>
      </c>
      <c r="T173" s="149">
        <f t="shared" si="23"/>
        <v>0</v>
      </c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R173" s="150" t="s">
        <v>136</v>
      </c>
      <c r="AT173" s="150" t="s">
        <v>132</v>
      </c>
      <c r="AU173" s="150" t="s">
        <v>137</v>
      </c>
      <c r="AY173" s="14" t="s">
        <v>129</v>
      </c>
      <c r="BE173" s="151">
        <f t="shared" si="24"/>
        <v>0</v>
      </c>
      <c r="BF173" s="151">
        <f t="shared" si="25"/>
        <v>429.6</v>
      </c>
      <c r="BG173" s="151">
        <f t="shared" si="26"/>
        <v>0</v>
      </c>
      <c r="BH173" s="151">
        <f t="shared" si="27"/>
        <v>0</v>
      </c>
      <c r="BI173" s="151">
        <f t="shared" si="28"/>
        <v>0</v>
      </c>
      <c r="BJ173" s="14" t="s">
        <v>137</v>
      </c>
      <c r="BK173" s="152">
        <f t="shared" si="29"/>
        <v>429.6</v>
      </c>
      <c r="BL173" s="14" t="s">
        <v>136</v>
      </c>
      <c r="BM173" s="150" t="s">
        <v>264</v>
      </c>
    </row>
    <row r="174" spans="1:65" s="2" customFormat="1" ht="24.2" customHeight="1">
      <c r="A174" s="27"/>
      <c r="B174" s="139"/>
      <c r="C174" s="140" t="s">
        <v>265</v>
      </c>
      <c r="D174" s="140" t="s">
        <v>132</v>
      </c>
      <c r="E174" s="141" t="s">
        <v>266</v>
      </c>
      <c r="F174" s="142" t="s">
        <v>267</v>
      </c>
      <c r="G174" s="143" t="s">
        <v>143</v>
      </c>
      <c r="H174" s="144">
        <v>112.32</v>
      </c>
      <c r="I174" s="144">
        <v>5.76</v>
      </c>
      <c r="J174" s="144">
        <f t="shared" si="20"/>
        <v>646.96299999999997</v>
      </c>
      <c r="K174" s="145"/>
      <c r="L174" s="28"/>
      <c r="M174" s="146" t="s">
        <v>1</v>
      </c>
      <c r="N174" s="147" t="s">
        <v>37</v>
      </c>
      <c r="O174" s="148">
        <v>0</v>
      </c>
      <c r="P174" s="148">
        <f t="shared" si="21"/>
        <v>0</v>
      </c>
      <c r="Q174" s="148">
        <v>0</v>
      </c>
      <c r="R174" s="148">
        <f t="shared" si="22"/>
        <v>0</v>
      </c>
      <c r="S174" s="148">
        <v>0</v>
      </c>
      <c r="T174" s="149">
        <f t="shared" si="23"/>
        <v>0</v>
      </c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R174" s="150" t="s">
        <v>136</v>
      </c>
      <c r="AT174" s="150" t="s">
        <v>132</v>
      </c>
      <c r="AU174" s="150" t="s">
        <v>137</v>
      </c>
      <c r="AY174" s="14" t="s">
        <v>129</v>
      </c>
      <c r="BE174" s="151">
        <f t="shared" si="24"/>
        <v>0</v>
      </c>
      <c r="BF174" s="151">
        <f t="shared" si="25"/>
        <v>646.96299999999997</v>
      </c>
      <c r="BG174" s="151">
        <f t="shared" si="26"/>
        <v>0</v>
      </c>
      <c r="BH174" s="151">
        <f t="shared" si="27"/>
        <v>0</v>
      </c>
      <c r="BI174" s="151">
        <f t="shared" si="28"/>
        <v>0</v>
      </c>
      <c r="BJ174" s="14" t="s">
        <v>137</v>
      </c>
      <c r="BK174" s="152">
        <f t="shared" si="29"/>
        <v>646.96299999999997</v>
      </c>
      <c r="BL174" s="14" t="s">
        <v>136</v>
      </c>
      <c r="BM174" s="150" t="s">
        <v>268</v>
      </c>
    </row>
    <row r="175" spans="1:65" s="2" customFormat="1" ht="24.2" customHeight="1">
      <c r="A175" s="27"/>
      <c r="B175" s="139"/>
      <c r="C175" s="140" t="s">
        <v>201</v>
      </c>
      <c r="D175" s="140" t="s">
        <v>132</v>
      </c>
      <c r="E175" s="141" t="s">
        <v>269</v>
      </c>
      <c r="F175" s="142" t="s">
        <v>270</v>
      </c>
      <c r="G175" s="143" t="s">
        <v>143</v>
      </c>
      <c r="H175" s="144">
        <v>30.4</v>
      </c>
      <c r="I175" s="144">
        <v>6.21</v>
      </c>
      <c r="J175" s="144">
        <f t="shared" si="20"/>
        <v>188.78399999999999</v>
      </c>
      <c r="K175" s="145"/>
      <c r="L175" s="28"/>
      <c r="M175" s="146" t="s">
        <v>1</v>
      </c>
      <c r="N175" s="147" t="s">
        <v>37</v>
      </c>
      <c r="O175" s="148">
        <v>0</v>
      </c>
      <c r="P175" s="148">
        <f t="shared" si="21"/>
        <v>0</v>
      </c>
      <c r="Q175" s="148">
        <v>0</v>
      </c>
      <c r="R175" s="148">
        <f t="shared" si="22"/>
        <v>0</v>
      </c>
      <c r="S175" s="148">
        <v>0</v>
      </c>
      <c r="T175" s="149">
        <f t="shared" si="23"/>
        <v>0</v>
      </c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R175" s="150" t="s">
        <v>136</v>
      </c>
      <c r="AT175" s="150" t="s">
        <v>132</v>
      </c>
      <c r="AU175" s="150" t="s">
        <v>137</v>
      </c>
      <c r="AY175" s="14" t="s">
        <v>129</v>
      </c>
      <c r="BE175" s="151">
        <f t="shared" si="24"/>
        <v>0</v>
      </c>
      <c r="BF175" s="151">
        <f t="shared" si="25"/>
        <v>188.78399999999999</v>
      </c>
      <c r="BG175" s="151">
        <f t="shared" si="26"/>
        <v>0</v>
      </c>
      <c r="BH175" s="151">
        <f t="shared" si="27"/>
        <v>0</v>
      </c>
      <c r="BI175" s="151">
        <f t="shared" si="28"/>
        <v>0</v>
      </c>
      <c r="BJ175" s="14" t="s">
        <v>137</v>
      </c>
      <c r="BK175" s="152">
        <f t="shared" si="29"/>
        <v>188.78399999999999</v>
      </c>
      <c r="BL175" s="14" t="s">
        <v>136</v>
      </c>
      <c r="BM175" s="150" t="s">
        <v>271</v>
      </c>
    </row>
    <row r="176" spans="1:65" s="2" customFormat="1" ht="24.2" customHeight="1">
      <c r="A176" s="27"/>
      <c r="B176" s="139"/>
      <c r="C176" s="140" t="s">
        <v>272</v>
      </c>
      <c r="D176" s="140" t="s">
        <v>132</v>
      </c>
      <c r="E176" s="141" t="s">
        <v>273</v>
      </c>
      <c r="F176" s="142" t="s">
        <v>274</v>
      </c>
      <c r="G176" s="143" t="s">
        <v>275</v>
      </c>
      <c r="H176" s="144">
        <v>50.72</v>
      </c>
      <c r="I176" s="144">
        <v>9.69</v>
      </c>
      <c r="J176" s="144">
        <f t="shared" si="20"/>
        <v>491.47699999999998</v>
      </c>
      <c r="K176" s="145"/>
      <c r="L176" s="28"/>
      <c r="M176" s="146" t="s">
        <v>1</v>
      </c>
      <c r="N176" s="147" t="s">
        <v>37</v>
      </c>
      <c r="O176" s="148">
        <v>0</v>
      </c>
      <c r="P176" s="148">
        <f t="shared" si="21"/>
        <v>0</v>
      </c>
      <c r="Q176" s="148">
        <v>0</v>
      </c>
      <c r="R176" s="148">
        <f t="shared" si="22"/>
        <v>0</v>
      </c>
      <c r="S176" s="148">
        <v>0</v>
      </c>
      <c r="T176" s="149">
        <f t="shared" si="23"/>
        <v>0</v>
      </c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R176" s="150" t="s">
        <v>136</v>
      </c>
      <c r="AT176" s="150" t="s">
        <v>132</v>
      </c>
      <c r="AU176" s="150" t="s">
        <v>137</v>
      </c>
      <c r="AY176" s="14" t="s">
        <v>129</v>
      </c>
      <c r="BE176" s="151">
        <f t="shared" si="24"/>
        <v>0</v>
      </c>
      <c r="BF176" s="151">
        <f t="shared" si="25"/>
        <v>491.47699999999998</v>
      </c>
      <c r="BG176" s="151">
        <f t="shared" si="26"/>
        <v>0</v>
      </c>
      <c r="BH176" s="151">
        <f t="shared" si="27"/>
        <v>0</v>
      </c>
      <c r="BI176" s="151">
        <f t="shared" si="28"/>
        <v>0</v>
      </c>
      <c r="BJ176" s="14" t="s">
        <v>137</v>
      </c>
      <c r="BK176" s="152">
        <f t="shared" si="29"/>
        <v>491.47699999999998</v>
      </c>
      <c r="BL176" s="14" t="s">
        <v>136</v>
      </c>
      <c r="BM176" s="150" t="s">
        <v>276</v>
      </c>
    </row>
    <row r="177" spans="1:65" s="2" customFormat="1" ht="24.2" customHeight="1">
      <c r="A177" s="27"/>
      <c r="B177" s="139"/>
      <c r="C177" s="140" t="s">
        <v>205</v>
      </c>
      <c r="D177" s="140" t="s">
        <v>132</v>
      </c>
      <c r="E177" s="141" t="s">
        <v>277</v>
      </c>
      <c r="F177" s="142" t="s">
        <v>278</v>
      </c>
      <c r="G177" s="143" t="s">
        <v>275</v>
      </c>
      <c r="H177" s="144">
        <v>50.72</v>
      </c>
      <c r="I177" s="144">
        <v>10</v>
      </c>
      <c r="J177" s="144">
        <f t="shared" si="20"/>
        <v>507.2</v>
      </c>
      <c r="K177" s="145"/>
      <c r="L177" s="28"/>
      <c r="M177" s="146" t="s">
        <v>1</v>
      </c>
      <c r="N177" s="147" t="s">
        <v>37</v>
      </c>
      <c r="O177" s="148">
        <v>0</v>
      </c>
      <c r="P177" s="148">
        <f t="shared" si="21"/>
        <v>0</v>
      </c>
      <c r="Q177" s="148">
        <v>0</v>
      </c>
      <c r="R177" s="148">
        <f t="shared" si="22"/>
        <v>0</v>
      </c>
      <c r="S177" s="148">
        <v>0</v>
      </c>
      <c r="T177" s="149">
        <f t="shared" si="23"/>
        <v>0</v>
      </c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R177" s="150" t="s">
        <v>136</v>
      </c>
      <c r="AT177" s="150" t="s">
        <v>132</v>
      </c>
      <c r="AU177" s="150" t="s">
        <v>137</v>
      </c>
      <c r="AY177" s="14" t="s">
        <v>129</v>
      </c>
      <c r="BE177" s="151">
        <f t="shared" si="24"/>
        <v>0</v>
      </c>
      <c r="BF177" s="151">
        <f t="shared" si="25"/>
        <v>507.2</v>
      </c>
      <c r="BG177" s="151">
        <f t="shared" si="26"/>
        <v>0</v>
      </c>
      <c r="BH177" s="151">
        <f t="shared" si="27"/>
        <v>0</v>
      </c>
      <c r="BI177" s="151">
        <f t="shared" si="28"/>
        <v>0</v>
      </c>
      <c r="BJ177" s="14" t="s">
        <v>137</v>
      </c>
      <c r="BK177" s="152">
        <f t="shared" si="29"/>
        <v>507.2</v>
      </c>
      <c r="BL177" s="14" t="s">
        <v>136</v>
      </c>
      <c r="BM177" s="150" t="s">
        <v>279</v>
      </c>
    </row>
    <row r="178" spans="1:65" s="2" customFormat="1" ht="24.2" customHeight="1">
      <c r="A178" s="27"/>
      <c r="B178" s="139"/>
      <c r="C178" s="140" t="s">
        <v>280</v>
      </c>
      <c r="D178" s="140" t="s">
        <v>132</v>
      </c>
      <c r="E178" s="141" t="s">
        <v>281</v>
      </c>
      <c r="F178" s="142" t="s">
        <v>282</v>
      </c>
      <c r="G178" s="143" t="s">
        <v>275</v>
      </c>
      <c r="H178" s="144">
        <v>50.72</v>
      </c>
      <c r="I178" s="144">
        <v>1.1100000000000001</v>
      </c>
      <c r="J178" s="144">
        <f t="shared" si="20"/>
        <v>56.298999999999999</v>
      </c>
      <c r="K178" s="145"/>
      <c r="L178" s="28"/>
      <c r="M178" s="146" t="s">
        <v>1</v>
      </c>
      <c r="N178" s="147" t="s">
        <v>37</v>
      </c>
      <c r="O178" s="148">
        <v>0</v>
      </c>
      <c r="P178" s="148">
        <f t="shared" si="21"/>
        <v>0</v>
      </c>
      <c r="Q178" s="148">
        <v>0</v>
      </c>
      <c r="R178" s="148">
        <f t="shared" si="22"/>
        <v>0</v>
      </c>
      <c r="S178" s="148">
        <v>0</v>
      </c>
      <c r="T178" s="149">
        <f t="shared" si="23"/>
        <v>0</v>
      </c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R178" s="150" t="s">
        <v>136</v>
      </c>
      <c r="AT178" s="150" t="s">
        <v>132</v>
      </c>
      <c r="AU178" s="150" t="s">
        <v>137</v>
      </c>
      <c r="AY178" s="14" t="s">
        <v>129</v>
      </c>
      <c r="BE178" s="151">
        <f t="shared" si="24"/>
        <v>0</v>
      </c>
      <c r="BF178" s="151">
        <f t="shared" si="25"/>
        <v>56.298999999999999</v>
      </c>
      <c r="BG178" s="151">
        <f t="shared" si="26"/>
        <v>0</v>
      </c>
      <c r="BH178" s="151">
        <f t="shared" si="27"/>
        <v>0</v>
      </c>
      <c r="BI178" s="151">
        <f t="shared" si="28"/>
        <v>0</v>
      </c>
      <c r="BJ178" s="14" t="s">
        <v>137</v>
      </c>
      <c r="BK178" s="152">
        <f t="shared" si="29"/>
        <v>56.298999999999999</v>
      </c>
      <c r="BL178" s="14" t="s">
        <v>136</v>
      </c>
      <c r="BM178" s="150" t="s">
        <v>283</v>
      </c>
    </row>
    <row r="179" spans="1:65" s="2" customFormat="1" ht="24.2" customHeight="1">
      <c r="A179" s="27"/>
      <c r="B179" s="139"/>
      <c r="C179" s="140" t="s">
        <v>210</v>
      </c>
      <c r="D179" s="140" t="s">
        <v>132</v>
      </c>
      <c r="E179" s="141" t="s">
        <v>284</v>
      </c>
      <c r="F179" s="142" t="s">
        <v>285</v>
      </c>
      <c r="G179" s="143" t="s">
        <v>135</v>
      </c>
      <c r="H179" s="144">
        <v>12</v>
      </c>
      <c r="I179" s="144">
        <v>308.95</v>
      </c>
      <c r="J179" s="144">
        <f t="shared" si="20"/>
        <v>3707.4</v>
      </c>
      <c r="K179" s="145"/>
      <c r="L179" s="28"/>
      <c r="M179" s="146" t="s">
        <v>1</v>
      </c>
      <c r="N179" s="147" t="s">
        <v>37</v>
      </c>
      <c r="O179" s="148">
        <v>0</v>
      </c>
      <c r="P179" s="148">
        <f t="shared" si="21"/>
        <v>0</v>
      </c>
      <c r="Q179" s="148">
        <v>0</v>
      </c>
      <c r="R179" s="148">
        <f t="shared" si="22"/>
        <v>0</v>
      </c>
      <c r="S179" s="148">
        <v>0</v>
      </c>
      <c r="T179" s="149">
        <f t="shared" si="23"/>
        <v>0</v>
      </c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R179" s="150" t="s">
        <v>136</v>
      </c>
      <c r="AT179" s="150" t="s">
        <v>132</v>
      </c>
      <c r="AU179" s="150" t="s">
        <v>137</v>
      </c>
      <c r="AY179" s="14" t="s">
        <v>129</v>
      </c>
      <c r="BE179" s="151">
        <f t="shared" si="24"/>
        <v>0</v>
      </c>
      <c r="BF179" s="151">
        <f t="shared" si="25"/>
        <v>3707.4</v>
      </c>
      <c r="BG179" s="151">
        <f t="shared" si="26"/>
        <v>0</v>
      </c>
      <c r="BH179" s="151">
        <f t="shared" si="27"/>
        <v>0</v>
      </c>
      <c r="BI179" s="151">
        <f t="shared" si="28"/>
        <v>0</v>
      </c>
      <c r="BJ179" s="14" t="s">
        <v>137</v>
      </c>
      <c r="BK179" s="152">
        <f t="shared" si="29"/>
        <v>3707.4</v>
      </c>
      <c r="BL179" s="14" t="s">
        <v>136</v>
      </c>
      <c r="BM179" s="150" t="s">
        <v>286</v>
      </c>
    </row>
    <row r="180" spans="1:65" s="12" customFormat="1" ht="22.9" customHeight="1">
      <c r="B180" s="127"/>
      <c r="D180" s="128" t="s">
        <v>70</v>
      </c>
      <c r="E180" s="137" t="s">
        <v>287</v>
      </c>
      <c r="F180" s="137" t="s">
        <v>288</v>
      </c>
      <c r="J180" s="138">
        <f>BK180</f>
        <v>1000.066</v>
      </c>
      <c r="L180" s="127"/>
      <c r="M180" s="131"/>
      <c r="N180" s="132"/>
      <c r="O180" s="132"/>
      <c r="P180" s="133">
        <f>SUM(P181:P182)</f>
        <v>0</v>
      </c>
      <c r="Q180" s="132"/>
      <c r="R180" s="133">
        <f>SUM(R181:R182)</f>
        <v>0</v>
      </c>
      <c r="S180" s="132"/>
      <c r="T180" s="134">
        <f>SUM(T181:T182)</f>
        <v>0</v>
      </c>
      <c r="AR180" s="128" t="s">
        <v>79</v>
      </c>
      <c r="AT180" s="135" t="s">
        <v>70</v>
      </c>
      <c r="AU180" s="135" t="s">
        <v>79</v>
      </c>
      <c r="AY180" s="128" t="s">
        <v>129</v>
      </c>
      <c r="BK180" s="136">
        <f>SUM(BK181:BK182)</f>
        <v>1000.066</v>
      </c>
    </row>
    <row r="181" spans="1:65" s="2" customFormat="1" ht="24.2" customHeight="1">
      <c r="A181" s="27"/>
      <c r="B181" s="139"/>
      <c r="C181" s="140" t="s">
        <v>289</v>
      </c>
      <c r="D181" s="140" t="s">
        <v>132</v>
      </c>
      <c r="E181" s="141" t="s">
        <v>290</v>
      </c>
      <c r="F181" s="142" t="s">
        <v>291</v>
      </c>
      <c r="G181" s="143" t="s">
        <v>275</v>
      </c>
      <c r="H181" s="144">
        <v>21.152000000000001</v>
      </c>
      <c r="I181" s="144">
        <v>12.87</v>
      </c>
      <c r="J181" s="144">
        <f>ROUND(I181*H181,3)</f>
        <v>272.226</v>
      </c>
      <c r="K181" s="145"/>
      <c r="L181" s="28"/>
      <c r="M181" s="146" t="s">
        <v>1</v>
      </c>
      <c r="N181" s="147" t="s">
        <v>37</v>
      </c>
      <c r="O181" s="148">
        <v>0</v>
      </c>
      <c r="P181" s="148">
        <f>O181*H181</f>
        <v>0</v>
      </c>
      <c r="Q181" s="148">
        <v>0</v>
      </c>
      <c r="R181" s="148">
        <f>Q181*H181</f>
        <v>0</v>
      </c>
      <c r="S181" s="148">
        <v>0</v>
      </c>
      <c r="T181" s="149">
        <f>S181*H181</f>
        <v>0</v>
      </c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R181" s="150" t="s">
        <v>136</v>
      </c>
      <c r="AT181" s="150" t="s">
        <v>132</v>
      </c>
      <c r="AU181" s="150" t="s">
        <v>137</v>
      </c>
      <c r="AY181" s="14" t="s">
        <v>129</v>
      </c>
      <c r="BE181" s="151">
        <f>IF(N181="základná",J181,0)</f>
        <v>0</v>
      </c>
      <c r="BF181" s="151">
        <f>IF(N181="znížená",J181,0)</f>
        <v>272.226</v>
      </c>
      <c r="BG181" s="151">
        <f>IF(N181="zákl. prenesená",J181,0)</f>
        <v>0</v>
      </c>
      <c r="BH181" s="151">
        <f>IF(N181="zníž. prenesená",J181,0)</f>
        <v>0</v>
      </c>
      <c r="BI181" s="151">
        <f>IF(N181="nulová",J181,0)</f>
        <v>0</v>
      </c>
      <c r="BJ181" s="14" t="s">
        <v>137</v>
      </c>
      <c r="BK181" s="152">
        <f>ROUND(I181*H181,3)</f>
        <v>272.226</v>
      </c>
      <c r="BL181" s="14" t="s">
        <v>136</v>
      </c>
      <c r="BM181" s="150" t="s">
        <v>292</v>
      </c>
    </row>
    <row r="182" spans="1:65" s="2" customFormat="1" ht="24.2" customHeight="1">
      <c r="A182" s="27"/>
      <c r="B182" s="139"/>
      <c r="C182" s="140" t="s">
        <v>213</v>
      </c>
      <c r="D182" s="140" t="s">
        <v>132</v>
      </c>
      <c r="E182" s="141" t="s">
        <v>293</v>
      </c>
      <c r="F182" s="142" t="s">
        <v>294</v>
      </c>
      <c r="G182" s="143" t="s">
        <v>275</v>
      </c>
      <c r="H182" s="144">
        <v>21.152000000000001</v>
      </c>
      <c r="I182" s="144">
        <v>34.409999999999997</v>
      </c>
      <c r="J182" s="144">
        <f>ROUND(I182*H182,3)</f>
        <v>727.84</v>
      </c>
      <c r="K182" s="145"/>
      <c r="L182" s="28"/>
      <c r="M182" s="146" t="s">
        <v>1</v>
      </c>
      <c r="N182" s="147" t="s">
        <v>37</v>
      </c>
      <c r="O182" s="148">
        <v>0</v>
      </c>
      <c r="P182" s="148">
        <f>O182*H182</f>
        <v>0</v>
      </c>
      <c r="Q182" s="148">
        <v>0</v>
      </c>
      <c r="R182" s="148">
        <f>Q182*H182</f>
        <v>0</v>
      </c>
      <c r="S182" s="148">
        <v>0</v>
      </c>
      <c r="T182" s="149">
        <f>S182*H182</f>
        <v>0</v>
      </c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R182" s="150" t="s">
        <v>136</v>
      </c>
      <c r="AT182" s="150" t="s">
        <v>132</v>
      </c>
      <c r="AU182" s="150" t="s">
        <v>137</v>
      </c>
      <c r="AY182" s="14" t="s">
        <v>129</v>
      </c>
      <c r="BE182" s="151">
        <f>IF(N182="základná",J182,0)</f>
        <v>0</v>
      </c>
      <c r="BF182" s="151">
        <f>IF(N182="znížená",J182,0)</f>
        <v>727.84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4" t="s">
        <v>137</v>
      </c>
      <c r="BK182" s="152">
        <f>ROUND(I182*H182,3)</f>
        <v>727.84</v>
      </c>
      <c r="BL182" s="14" t="s">
        <v>136</v>
      </c>
      <c r="BM182" s="150" t="s">
        <v>295</v>
      </c>
    </row>
    <row r="183" spans="1:65" s="12" customFormat="1" ht="25.9" customHeight="1">
      <c r="B183" s="127"/>
      <c r="D183" s="128" t="s">
        <v>70</v>
      </c>
      <c r="E183" s="129" t="s">
        <v>296</v>
      </c>
      <c r="F183" s="129" t="s">
        <v>297</v>
      </c>
      <c r="J183" s="130">
        <f>BK183</f>
        <v>32999.813999999998</v>
      </c>
      <c r="L183" s="127"/>
      <c r="M183" s="131"/>
      <c r="N183" s="132"/>
      <c r="O183" s="132"/>
      <c r="P183" s="133">
        <f>P184+P189+P193+P198+P227+P228+P234+P248+P255+P264</f>
        <v>0</v>
      </c>
      <c r="Q183" s="132"/>
      <c r="R183" s="133">
        <f>R184+R189+R193+R198+R227+R228+R234+R248+R255+R264</f>
        <v>0</v>
      </c>
      <c r="S183" s="132"/>
      <c r="T183" s="134">
        <f>T184+T189+T193+T198+T227+T228+T234+T248+T255+T264</f>
        <v>0</v>
      </c>
      <c r="AR183" s="128" t="s">
        <v>137</v>
      </c>
      <c r="AT183" s="135" t="s">
        <v>70</v>
      </c>
      <c r="AU183" s="135" t="s">
        <v>71</v>
      </c>
      <c r="AY183" s="128" t="s">
        <v>129</v>
      </c>
      <c r="BK183" s="136">
        <f>BK184+BK189+BK193+BK198+BK227+BK228+BK234+BK248+BK255+BK264</f>
        <v>32999.813999999998</v>
      </c>
    </row>
    <row r="184" spans="1:65" s="12" customFormat="1" ht="22.9" customHeight="1">
      <c r="B184" s="127"/>
      <c r="D184" s="128" t="s">
        <v>70</v>
      </c>
      <c r="E184" s="137" t="s">
        <v>298</v>
      </c>
      <c r="F184" s="137" t="s">
        <v>299</v>
      </c>
      <c r="J184" s="138">
        <f>BK184</f>
        <v>1274.01</v>
      </c>
      <c r="L184" s="127"/>
      <c r="M184" s="131"/>
      <c r="N184" s="132"/>
      <c r="O184" s="132"/>
      <c r="P184" s="133">
        <f>SUM(P185:P188)</f>
        <v>0</v>
      </c>
      <c r="Q184" s="132"/>
      <c r="R184" s="133">
        <f>SUM(R185:R188)</f>
        <v>0</v>
      </c>
      <c r="S184" s="132"/>
      <c r="T184" s="134">
        <f>SUM(T185:T188)</f>
        <v>0</v>
      </c>
      <c r="AR184" s="128" t="s">
        <v>137</v>
      </c>
      <c r="AT184" s="135" t="s">
        <v>70</v>
      </c>
      <c r="AU184" s="135" t="s">
        <v>79</v>
      </c>
      <c r="AY184" s="128" t="s">
        <v>129</v>
      </c>
      <c r="BK184" s="136">
        <f>SUM(BK185:BK188)</f>
        <v>1274.01</v>
      </c>
    </row>
    <row r="185" spans="1:65" s="2" customFormat="1" ht="49.15" customHeight="1">
      <c r="A185" s="27"/>
      <c r="B185" s="139"/>
      <c r="C185" s="140" t="s">
        <v>300</v>
      </c>
      <c r="D185" s="140" t="s">
        <v>132</v>
      </c>
      <c r="E185" s="141" t="s">
        <v>301</v>
      </c>
      <c r="F185" s="142" t="s">
        <v>302</v>
      </c>
      <c r="G185" s="143" t="s">
        <v>140</v>
      </c>
      <c r="H185" s="144">
        <v>18.239999999999998</v>
      </c>
      <c r="I185" s="144">
        <v>21.41</v>
      </c>
      <c r="J185" s="144">
        <f>ROUND(I185*H185,3)</f>
        <v>390.51799999999997</v>
      </c>
      <c r="K185" s="145"/>
      <c r="L185" s="28"/>
      <c r="M185" s="146" t="s">
        <v>1</v>
      </c>
      <c r="N185" s="147" t="s">
        <v>37</v>
      </c>
      <c r="O185" s="148">
        <v>0</v>
      </c>
      <c r="P185" s="148">
        <f>O185*H185</f>
        <v>0</v>
      </c>
      <c r="Q185" s="148">
        <v>0</v>
      </c>
      <c r="R185" s="148">
        <f>Q185*H185</f>
        <v>0</v>
      </c>
      <c r="S185" s="148">
        <v>0</v>
      </c>
      <c r="T185" s="149">
        <f>S185*H185</f>
        <v>0</v>
      </c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R185" s="150" t="s">
        <v>162</v>
      </c>
      <c r="AT185" s="150" t="s">
        <v>132</v>
      </c>
      <c r="AU185" s="150" t="s">
        <v>137</v>
      </c>
      <c r="AY185" s="14" t="s">
        <v>129</v>
      </c>
      <c r="BE185" s="151">
        <f>IF(N185="základná",J185,0)</f>
        <v>0</v>
      </c>
      <c r="BF185" s="151">
        <f>IF(N185="znížená",J185,0)</f>
        <v>390.51799999999997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4" t="s">
        <v>137</v>
      </c>
      <c r="BK185" s="152">
        <f>ROUND(I185*H185,3)</f>
        <v>390.51799999999997</v>
      </c>
      <c r="BL185" s="14" t="s">
        <v>162</v>
      </c>
      <c r="BM185" s="150" t="s">
        <v>303</v>
      </c>
    </row>
    <row r="186" spans="1:65" s="2" customFormat="1" ht="24.2" customHeight="1">
      <c r="A186" s="27"/>
      <c r="B186" s="139"/>
      <c r="C186" s="153" t="s">
        <v>217</v>
      </c>
      <c r="D186" s="153" t="s">
        <v>202</v>
      </c>
      <c r="E186" s="154" t="s">
        <v>304</v>
      </c>
      <c r="F186" s="155" t="s">
        <v>305</v>
      </c>
      <c r="G186" s="156" t="s">
        <v>135</v>
      </c>
      <c r="H186" s="157">
        <v>4</v>
      </c>
      <c r="I186" s="157">
        <v>61.67</v>
      </c>
      <c r="J186" s="157">
        <f>ROUND(I186*H186,3)</f>
        <v>246.68</v>
      </c>
      <c r="K186" s="158"/>
      <c r="L186" s="159"/>
      <c r="M186" s="160" t="s">
        <v>1</v>
      </c>
      <c r="N186" s="161" t="s">
        <v>37</v>
      </c>
      <c r="O186" s="148">
        <v>0</v>
      </c>
      <c r="P186" s="148">
        <f>O186*H186</f>
        <v>0</v>
      </c>
      <c r="Q186" s="148">
        <v>0</v>
      </c>
      <c r="R186" s="148">
        <f>Q186*H186</f>
        <v>0</v>
      </c>
      <c r="S186" s="148">
        <v>0</v>
      </c>
      <c r="T186" s="149">
        <f>S186*H186</f>
        <v>0</v>
      </c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R186" s="150" t="s">
        <v>190</v>
      </c>
      <c r="AT186" s="150" t="s">
        <v>202</v>
      </c>
      <c r="AU186" s="150" t="s">
        <v>137</v>
      </c>
      <c r="AY186" s="14" t="s">
        <v>129</v>
      </c>
      <c r="BE186" s="151">
        <f>IF(N186="základná",J186,0)</f>
        <v>0</v>
      </c>
      <c r="BF186" s="151">
        <f>IF(N186="znížená",J186,0)</f>
        <v>246.68</v>
      </c>
      <c r="BG186" s="151">
        <f>IF(N186="zákl. prenesená",J186,0)</f>
        <v>0</v>
      </c>
      <c r="BH186" s="151">
        <f>IF(N186="zníž. prenesená",J186,0)</f>
        <v>0</v>
      </c>
      <c r="BI186" s="151">
        <f>IF(N186="nulová",J186,0)</f>
        <v>0</v>
      </c>
      <c r="BJ186" s="14" t="s">
        <v>137</v>
      </c>
      <c r="BK186" s="152">
        <f>ROUND(I186*H186,3)</f>
        <v>246.68</v>
      </c>
      <c r="BL186" s="14" t="s">
        <v>162</v>
      </c>
      <c r="BM186" s="150" t="s">
        <v>306</v>
      </c>
    </row>
    <row r="187" spans="1:65" s="2" customFormat="1" ht="37.9" customHeight="1">
      <c r="A187" s="27"/>
      <c r="B187" s="139"/>
      <c r="C187" s="140" t="s">
        <v>307</v>
      </c>
      <c r="D187" s="140" t="s">
        <v>132</v>
      </c>
      <c r="E187" s="141" t="s">
        <v>308</v>
      </c>
      <c r="F187" s="142" t="s">
        <v>309</v>
      </c>
      <c r="G187" s="143" t="s">
        <v>140</v>
      </c>
      <c r="H187" s="144">
        <v>25.6</v>
      </c>
      <c r="I187" s="144">
        <v>23.33</v>
      </c>
      <c r="J187" s="144">
        <f>ROUND(I187*H187,3)</f>
        <v>597.24800000000005</v>
      </c>
      <c r="K187" s="145"/>
      <c r="L187" s="28"/>
      <c r="M187" s="146" t="s">
        <v>1</v>
      </c>
      <c r="N187" s="147" t="s">
        <v>37</v>
      </c>
      <c r="O187" s="148">
        <v>0</v>
      </c>
      <c r="P187" s="148">
        <f>O187*H187</f>
        <v>0</v>
      </c>
      <c r="Q187" s="148">
        <v>0</v>
      </c>
      <c r="R187" s="148">
        <f>Q187*H187</f>
        <v>0</v>
      </c>
      <c r="S187" s="148">
        <v>0</v>
      </c>
      <c r="T187" s="149">
        <f>S187*H187</f>
        <v>0</v>
      </c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R187" s="150" t="s">
        <v>162</v>
      </c>
      <c r="AT187" s="150" t="s">
        <v>132</v>
      </c>
      <c r="AU187" s="150" t="s">
        <v>137</v>
      </c>
      <c r="AY187" s="14" t="s">
        <v>129</v>
      </c>
      <c r="BE187" s="151">
        <f>IF(N187="základná",J187,0)</f>
        <v>0</v>
      </c>
      <c r="BF187" s="151">
        <f>IF(N187="znížená",J187,0)</f>
        <v>597.24800000000005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4" t="s">
        <v>137</v>
      </c>
      <c r="BK187" s="152">
        <f>ROUND(I187*H187,3)</f>
        <v>597.24800000000005</v>
      </c>
      <c r="BL187" s="14" t="s">
        <v>162</v>
      </c>
      <c r="BM187" s="150" t="s">
        <v>310</v>
      </c>
    </row>
    <row r="188" spans="1:65" s="2" customFormat="1" ht="24.2" customHeight="1">
      <c r="A188" s="27"/>
      <c r="B188" s="139"/>
      <c r="C188" s="140" t="s">
        <v>220</v>
      </c>
      <c r="D188" s="140" t="s">
        <v>132</v>
      </c>
      <c r="E188" s="141" t="s">
        <v>311</v>
      </c>
      <c r="F188" s="142" t="s">
        <v>312</v>
      </c>
      <c r="G188" s="143" t="s">
        <v>313</v>
      </c>
      <c r="H188" s="144">
        <v>14.544</v>
      </c>
      <c r="I188" s="144">
        <v>2.7202952800000002</v>
      </c>
      <c r="J188" s="144">
        <f>ROUND(I188*H188,3)</f>
        <v>39.564</v>
      </c>
      <c r="K188" s="145"/>
      <c r="L188" s="28"/>
      <c r="M188" s="146" t="s">
        <v>1</v>
      </c>
      <c r="N188" s="147" t="s">
        <v>37</v>
      </c>
      <c r="O188" s="148">
        <v>0</v>
      </c>
      <c r="P188" s="148">
        <f>O188*H188</f>
        <v>0</v>
      </c>
      <c r="Q188" s="148">
        <v>0</v>
      </c>
      <c r="R188" s="148">
        <f>Q188*H188</f>
        <v>0</v>
      </c>
      <c r="S188" s="148">
        <v>0</v>
      </c>
      <c r="T188" s="149">
        <f>S188*H188</f>
        <v>0</v>
      </c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R188" s="150" t="s">
        <v>162</v>
      </c>
      <c r="AT188" s="150" t="s">
        <v>132</v>
      </c>
      <c r="AU188" s="150" t="s">
        <v>137</v>
      </c>
      <c r="AY188" s="14" t="s">
        <v>129</v>
      </c>
      <c r="BE188" s="151">
        <f>IF(N188="základná",J188,0)</f>
        <v>0</v>
      </c>
      <c r="BF188" s="151">
        <f>IF(N188="znížená",J188,0)</f>
        <v>39.564</v>
      </c>
      <c r="BG188" s="151">
        <f>IF(N188="zákl. prenesená",J188,0)</f>
        <v>0</v>
      </c>
      <c r="BH188" s="151">
        <f>IF(N188="zníž. prenesená",J188,0)</f>
        <v>0</v>
      </c>
      <c r="BI188" s="151">
        <f>IF(N188="nulová",J188,0)</f>
        <v>0</v>
      </c>
      <c r="BJ188" s="14" t="s">
        <v>137</v>
      </c>
      <c r="BK188" s="152">
        <f>ROUND(I188*H188,3)</f>
        <v>39.564</v>
      </c>
      <c r="BL188" s="14" t="s">
        <v>162</v>
      </c>
      <c r="BM188" s="150" t="s">
        <v>314</v>
      </c>
    </row>
    <row r="189" spans="1:65" s="12" customFormat="1" ht="22.9" customHeight="1">
      <c r="B189" s="127"/>
      <c r="D189" s="128" t="s">
        <v>70</v>
      </c>
      <c r="E189" s="137" t="s">
        <v>315</v>
      </c>
      <c r="F189" s="137" t="s">
        <v>316</v>
      </c>
      <c r="J189" s="138">
        <f>BK189</f>
        <v>2347.5690000000004</v>
      </c>
      <c r="L189" s="127"/>
      <c r="M189" s="131"/>
      <c r="N189" s="132"/>
      <c r="O189" s="132"/>
      <c r="P189" s="133">
        <f>SUM(P190:P192)</f>
        <v>0</v>
      </c>
      <c r="Q189" s="132"/>
      <c r="R189" s="133">
        <f>SUM(R190:R192)</f>
        <v>0</v>
      </c>
      <c r="S189" s="132"/>
      <c r="T189" s="134">
        <f>SUM(T190:T192)</f>
        <v>0</v>
      </c>
      <c r="AR189" s="128" t="s">
        <v>137</v>
      </c>
      <c r="AT189" s="135" t="s">
        <v>70</v>
      </c>
      <c r="AU189" s="135" t="s">
        <v>79</v>
      </c>
      <c r="AY189" s="128" t="s">
        <v>129</v>
      </c>
      <c r="BK189" s="136">
        <f>SUM(BK190:BK192)</f>
        <v>2347.5690000000004</v>
      </c>
    </row>
    <row r="190" spans="1:65" s="2" customFormat="1" ht="37.9" customHeight="1">
      <c r="A190" s="27"/>
      <c r="B190" s="139"/>
      <c r="C190" s="140" t="s">
        <v>317</v>
      </c>
      <c r="D190" s="140" t="s">
        <v>132</v>
      </c>
      <c r="E190" s="141" t="s">
        <v>318</v>
      </c>
      <c r="F190" s="142" t="s">
        <v>319</v>
      </c>
      <c r="G190" s="143" t="s">
        <v>135</v>
      </c>
      <c r="H190" s="144">
        <v>8</v>
      </c>
      <c r="I190" s="144">
        <v>182.91</v>
      </c>
      <c r="J190" s="144">
        <f>ROUND(I190*H190,3)</f>
        <v>1463.28</v>
      </c>
      <c r="K190" s="145"/>
      <c r="L190" s="28"/>
      <c r="M190" s="146" t="s">
        <v>1</v>
      </c>
      <c r="N190" s="147" t="s">
        <v>37</v>
      </c>
      <c r="O190" s="148">
        <v>0</v>
      </c>
      <c r="P190" s="148">
        <f>O190*H190</f>
        <v>0</v>
      </c>
      <c r="Q190" s="148">
        <v>0</v>
      </c>
      <c r="R190" s="148">
        <f>Q190*H190</f>
        <v>0</v>
      </c>
      <c r="S190" s="148">
        <v>0</v>
      </c>
      <c r="T190" s="149">
        <f>S190*H190</f>
        <v>0</v>
      </c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R190" s="150" t="s">
        <v>162</v>
      </c>
      <c r="AT190" s="150" t="s">
        <v>132</v>
      </c>
      <c r="AU190" s="150" t="s">
        <v>137</v>
      </c>
      <c r="AY190" s="14" t="s">
        <v>129</v>
      </c>
      <c r="BE190" s="151">
        <f>IF(N190="základná",J190,0)</f>
        <v>0</v>
      </c>
      <c r="BF190" s="151">
        <f>IF(N190="znížená",J190,0)</f>
        <v>1463.28</v>
      </c>
      <c r="BG190" s="151">
        <f>IF(N190="zákl. prenesená",J190,0)</f>
        <v>0</v>
      </c>
      <c r="BH190" s="151">
        <f>IF(N190="zníž. prenesená",J190,0)</f>
        <v>0</v>
      </c>
      <c r="BI190" s="151">
        <f>IF(N190="nulová",J190,0)</f>
        <v>0</v>
      </c>
      <c r="BJ190" s="14" t="s">
        <v>137</v>
      </c>
      <c r="BK190" s="152">
        <f>ROUND(I190*H190,3)</f>
        <v>1463.28</v>
      </c>
      <c r="BL190" s="14" t="s">
        <v>162</v>
      </c>
      <c r="BM190" s="150" t="s">
        <v>320</v>
      </c>
    </row>
    <row r="191" spans="1:65" s="2" customFormat="1" ht="14.45" customHeight="1">
      <c r="A191" s="27"/>
      <c r="B191" s="139"/>
      <c r="C191" s="153" t="s">
        <v>224</v>
      </c>
      <c r="D191" s="153" t="s">
        <v>202</v>
      </c>
      <c r="E191" s="154" t="s">
        <v>321</v>
      </c>
      <c r="F191" s="155" t="s">
        <v>322</v>
      </c>
      <c r="G191" s="156" t="s">
        <v>140</v>
      </c>
      <c r="H191" s="157">
        <v>16.32</v>
      </c>
      <c r="I191" s="157">
        <v>50.44</v>
      </c>
      <c r="J191" s="157">
        <f>ROUND(I191*H191,3)</f>
        <v>823.18100000000004</v>
      </c>
      <c r="K191" s="158"/>
      <c r="L191" s="159"/>
      <c r="M191" s="160" t="s">
        <v>1</v>
      </c>
      <c r="N191" s="161" t="s">
        <v>37</v>
      </c>
      <c r="O191" s="148">
        <v>0</v>
      </c>
      <c r="P191" s="148">
        <f>O191*H191</f>
        <v>0</v>
      </c>
      <c r="Q191" s="148">
        <v>0</v>
      </c>
      <c r="R191" s="148">
        <f>Q191*H191</f>
        <v>0</v>
      </c>
      <c r="S191" s="148">
        <v>0</v>
      </c>
      <c r="T191" s="149">
        <f>S191*H191</f>
        <v>0</v>
      </c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R191" s="150" t="s">
        <v>190</v>
      </c>
      <c r="AT191" s="150" t="s">
        <v>202</v>
      </c>
      <c r="AU191" s="150" t="s">
        <v>137</v>
      </c>
      <c r="AY191" s="14" t="s">
        <v>129</v>
      </c>
      <c r="BE191" s="151">
        <f>IF(N191="základná",J191,0)</f>
        <v>0</v>
      </c>
      <c r="BF191" s="151">
        <f>IF(N191="znížená",J191,0)</f>
        <v>823.18100000000004</v>
      </c>
      <c r="BG191" s="151">
        <f>IF(N191="zákl. prenesená",J191,0)</f>
        <v>0</v>
      </c>
      <c r="BH191" s="151">
        <f>IF(N191="zníž. prenesená",J191,0)</f>
        <v>0</v>
      </c>
      <c r="BI191" s="151">
        <f>IF(N191="nulová",J191,0)</f>
        <v>0</v>
      </c>
      <c r="BJ191" s="14" t="s">
        <v>137</v>
      </c>
      <c r="BK191" s="152">
        <f>ROUND(I191*H191,3)</f>
        <v>823.18100000000004</v>
      </c>
      <c r="BL191" s="14" t="s">
        <v>162</v>
      </c>
      <c r="BM191" s="150" t="s">
        <v>323</v>
      </c>
    </row>
    <row r="192" spans="1:65" s="2" customFormat="1" ht="24.2" customHeight="1">
      <c r="A192" s="27"/>
      <c r="B192" s="139"/>
      <c r="C192" s="140" t="s">
        <v>324</v>
      </c>
      <c r="D192" s="140" t="s">
        <v>132</v>
      </c>
      <c r="E192" s="141" t="s">
        <v>325</v>
      </c>
      <c r="F192" s="142" t="s">
        <v>326</v>
      </c>
      <c r="G192" s="143" t="s">
        <v>313</v>
      </c>
      <c r="H192" s="144">
        <v>38.956000000000003</v>
      </c>
      <c r="I192" s="144">
        <v>1.56863686</v>
      </c>
      <c r="J192" s="144">
        <f>ROUND(I192*H192,3)</f>
        <v>61.107999999999997</v>
      </c>
      <c r="K192" s="145"/>
      <c r="L192" s="28"/>
      <c r="M192" s="146" t="s">
        <v>1</v>
      </c>
      <c r="N192" s="147" t="s">
        <v>37</v>
      </c>
      <c r="O192" s="148">
        <v>0</v>
      </c>
      <c r="P192" s="148">
        <f>O192*H192</f>
        <v>0</v>
      </c>
      <c r="Q192" s="148">
        <v>0</v>
      </c>
      <c r="R192" s="148">
        <f>Q192*H192</f>
        <v>0</v>
      </c>
      <c r="S192" s="148">
        <v>0</v>
      </c>
      <c r="T192" s="149">
        <f>S192*H192</f>
        <v>0</v>
      </c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R192" s="150" t="s">
        <v>162</v>
      </c>
      <c r="AT192" s="150" t="s">
        <v>132</v>
      </c>
      <c r="AU192" s="150" t="s">
        <v>137</v>
      </c>
      <c r="AY192" s="14" t="s">
        <v>129</v>
      </c>
      <c r="BE192" s="151">
        <f>IF(N192="základná",J192,0)</f>
        <v>0</v>
      </c>
      <c r="BF192" s="151">
        <f>IF(N192="znížená",J192,0)</f>
        <v>61.107999999999997</v>
      </c>
      <c r="BG192" s="151">
        <f>IF(N192="zákl. prenesená",J192,0)</f>
        <v>0</v>
      </c>
      <c r="BH192" s="151">
        <f>IF(N192="zníž. prenesená",J192,0)</f>
        <v>0</v>
      </c>
      <c r="BI192" s="151">
        <f>IF(N192="nulová",J192,0)</f>
        <v>0</v>
      </c>
      <c r="BJ192" s="14" t="s">
        <v>137</v>
      </c>
      <c r="BK192" s="152">
        <f>ROUND(I192*H192,3)</f>
        <v>61.107999999999997</v>
      </c>
      <c r="BL192" s="14" t="s">
        <v>162</v>
      </c>
      <c r="BM192" s="150" t="s">
        <v>327</v>
      </c>
    </row>
    <row r="193" spans="1:65" s="12" customFormat="1" ht="22.9" customHeight="1">
      <c r="B193" s="127"/>
      <c r="D193" s="128" t="s">
        <v>70</v>
      </c>
      <c r="E193" s="137" t="s">
        <v>328</v>
      </c>
      <c r="F193" s="137" t="s">
        <v>329</v>
      </c>
      <c r="J193" s="138">
        <f>BK193</f>
        <v>978.56899999999996</v>
      </c>
      <c r="L193" s="127"/>
      <c r="M193" s="131"/>
      <c r="N193" s="132"/>
      <c r="O193" s="132"/>
      <c r="P193" s="133">
        <f>SUM(P194:P197)</f>
        <v>0</v>
      </c>
      <c r="Q193" s="132"/>
      <c r="R193" s="133">
        <f>SUM(R194:R197)</f>
        <v>0</v>
      </c>
      <c r="S193" s="132"/>
      <c r="T193" s="134">
        <f>SUM(T194:T197)</f>
        <v>0</v>
      </c>
      <c r="AR193" s="128" t="s">
        <v>137</v>
      </c>
      <c r="AT193" s="135" t="s">
        <v>70</v>
      </c>
      <c r="AU193" s="135" t="s">
        <v>79</v>
      </c>
      <c r="AY193" s="128" t="s">
        <v>129</v>
      </c>
      <c r="BK193" s="136">
        <f>SUM(BK194:BK197)</f>
        <v>978.56899999999996</v>
      </c>
    </row>
    <row r="194" spans="1:65" s="2" customFormat="1" ht="24.2" customHeight="1">
      <c r="A194" s="27"/>
      <c r="B194" s="139"/>
      <c r="C194" s="140" t="s">
        <v>227</v>
      </c>
      <c r="D194" s="140" t="s">
        <v>132</v>
      </c>
      <c r="E194" s="141" t="s">
        <v>330</v>
      </c>
      <c r="F194" s="142" t="s">
        <v>331</v>
      </c>
      <c r="G194" s="143" t="s">
        <v>140</v>
      </c>
      <c r="H194" s="144">
        <v>13.44</v>
      </c>
      <c r="I194" s="144">
        <v>33.82</v>
      </c>
      <c r="J194" s="144">
        <f>ROUND(I194*H194,3)</f>
        <v>454.541</v>
      </c>
      <c r="K194" s="145"/>
      <c r="L194" s="28"/>
      <c r="M194" s="146" t="s">
        <v>1</v>
      </c>
      <c r="N194" s="147" t="s">
        <v>37</v>
      </c>
      <c r="O194" s="148">
        <v>0</v>
      </c>
      <c r="P194" s="148">
        <f>O194*H194</f>
        <v>0</v>
      </c>
      <c r="Q194" s="148">
        <v>0</v>
      </c>
      <c r="R194" s="148">
        <f>Q194*H194</f>
        <v>0</v>
      </c>
      <c r="S194" s="148">
        <v>0</v>
      </c>
      <c r="T194" s="149">
        <f>S194*H194</f>
        <v>0</v>
      </c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R194" s="150" t="s">
        <v>162</v>
      </c>
      <c r="AT194" s="150" t="s">
        <v>132</v>
      </c>
      <c r="AU194" s="150" t="s">
        <v>137</v>
      </c>
      <c r="AY194" s="14" t="s">
        <v>129</v>
      </c>
      <c r="BE194" s="151">
        <f>IF(N194="základná",J194,0)</f>
        <v>0</v>
      </c>
      <c r="BF194" s="151">
        <f>IF(N194="znížená",J194,0)</f>
        <v>454.541</v>
      </c>
      <c r="BG194" s="151">
        <f>IF(N194="zákl. prenesená",J194,0)</f>
        <v>0</v>
      </c>
      <c r="BH194" s="151">
        <f>IF(N194="zníž. prenesená",J194,0)</f>
        <v>0</v>
      </c>
      <c r="BI194" s="151">
        <f>IF(N194="nulová",J194,0)</f>
        <v>0</v>
      </c>
      <c r="BJ194" s="14" t="s">
        <v>137</v>
      </c>
      <c r="BK194" s="152">
        <f>ROUND(I194*H194,3)</f>
        <v>454.541</v>
      </c>
      <c r="BL194" s="14" t="s">
        <v>162</v>
      </c>
      <c r="BM194" s="150" t="s">
        <v>332</v>
      </c>
    </row>
    <row r="195" spans="1:65" s="2" customFormat="1" ht="14.45" customHeight="1">
      <c r="A195" s="27"/>
      <c r="B195" s="139"/>
      <c r="C195" s="140" t="s">
        <v>333</v>
      </c>
      <c r="D195" s="140" t="s">
        <v>132</v>
      </c>
      <c r="E195" s="141" t="s">
        <v>334</v>
      </c>
      <c r="F195" s="142" t="s">
        <v>335</v>
      </c>
      <c r="G195" s="143" t="s">
        <v>135</v>
      </c>
      <c r="H195" s="144">
        <v>4</v>
      </c>
      <c r="I195" s="144">
        <v>29.09</v>
      </c>
      <c r="J195" s="144">
        <f>ROUND(I195*H195,3)</f>
        <v>116.36</v>
      </c>
      <c r="K195" s="145"/>
      <c r="L195" s="28"/>
      <c r="M195" s="146" t="s">
        <v>1</v>
      </c>
      <c r="N195" s="147" t="s">
        <v>37</v>
      </c>
      <c r="O195" s="148">
        <v>0</v>
      </c>
      <c r="P195" s="148">
        <f>O195*H195</f>
        <v>0</v>
      </c>
      <c r="Q195" s="148">
        <v>0</v>
      </c>
      <c r="R195" s="148">
        <f>Q195*H195</f>
        <v>0</v>
      </c>
      <c r="S195" s="148">
        <v>0</v>
      </c>
      <c r="T195" s="149">
        <f>S195*H195</f>
        <v>0</v>
      </c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R195" s="150" t="s">
        <v>162</v>
      </c>
      <c r="AT195" s="150" t="s">
        <v>132</v>
      </c>
      <c r="AU195" s="150" t="s">
        <v>137</v>
      </c>
      <c r="AY195" s="14" t="s">
        <v>129</v>
      </c>
      <c r="BE195" s="151">
        <f>IF(N195="základná",J195,0)</f>
        <v>0</v>
      </c>
      <c r="BF195" s="151">
        <f>IF(N195="znížená",J195,0)</f>
        <v>116.36</v>
      </c>
      <c r="BG195" s="151">
        <f>IF(N195="zákl. prenesená",J195,0)</f>
        <v>0</v>
      </c>
      <c r="BH195" s="151">
        <f>IF(N195="zníž. prenesená",J195,0)</f>
        <v>0</v>
      </c>
      <c r="BI195" s="151">
        <f>IF(N195="nulová",J195,0)</f>
        <v>0</v>
      </c>
      <c r="BJ195" s="14" t="s">
        <v>137</v>
      </c>
      <c r="BK195" s="152">
        <f>ROUND(I195*H195,3)</f>
        <v>116.36</v>
      </c>
      <c r="BL195" s="14" t="s">
        <v>162</v>
      </c>
      <c r="BM195" s="150" t="s">
        <v>336</v>
      </c>
    </row>
    <row r="196" spans="1:65" s="2" customFormat="1" ht="24.2" customHeight="1">
      <c r="A196" s="27"/>
      <c r="B196" s="139"/>
      <c r="C196" s="140" t="s">
        <v>231</v>
      </c>
      <c r="D196" s="140" t="s">
        <v>132</v>
      </c>
      <c r="E196" s="141" t="s">
        <v>337</v>
      </c>
      <c r="F196" s="142" t="s">
        <v>338</v>
      </c>
      <c r="G196" s="143" t="s">
        <v>135</v>
      </c>
      <c r="H196" s="144">
        <v>4</v>
      </c>
      <c r="I196" s="144">
        <v>87.08</v>
      </c>
      <c r="J196" s="144">
        <f>ROUND(I196*H196,3)</f>
        <v>348.32</v>
      </c>
      <c r="K196" s="145"/>
      <c r="L196" s="28"/>
      <c r="M196" s="146" t="s">
        <v>1</v>
      </c>
      <c r="N196" s="147" t="s">
        <v>37</v>
      </c>
      <c r="O196" s="148">
        <v>0</v>
      </c>
      <c r="P196" s="148">
        <f>O196*H196</f>
        <v>0</v>
      </c>
      <c r="Q196" s="148">
        <v>0</v>
      </c>
      <c r="R196" s="148">
        <f>Q196*H196</f>
        <v>0</v>
      </c>
      <c r="S196" s="148">
        <v>0</v>
      </c>
      <c r="T196" s="149">
        <f>S196*H196</f>
        <v>0</v>
      </c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R196" s="150" t="s">
        <v>162</v>
      </c>
      <c r="AT196" s="150" t="s">
        <v>132</v>
      </c>
      <c r="AU196" s="150" t="s">
        <v>137</v>
      </c>
      <c r="AY196" s="14" t="s">
        <v>129</v>
      </c>
      <c r="BE196" s="151">
        <f>IF(N196="základná",J196,0)</f>
        <v>0</v>
      </c>
      <c r="BF196" s="151">
        <f>IF(N196="znížená",J196,0)</f>
        <v>348.32</v>
      </c>
      <c r="BG196" s="151">
        <f>IF(N196="zákl. prenesená",J196,0)</f>
        <v>0</v>
      </c>
      <c r="BH196" s="151">
        <f>IF(N196="zníž. prenesená",J196,0)</f>
        <v>0</v>
      </c>
      <c r="BI196" s="151">
        <f>IF(N196="nulová",J196,0)</f>
        <v>0</v>
      </c>
      <c r="BJ196" s="14" t="s">
        <v>137</v>
      </c>
      <c r="BK196" s="152">
        <f>ROUND(I196*H196,3)</f>
        <v>348.32</v>
      </c>
      <c r="BL196" s="14" t="s">
        <v>162</v>
      </c>
      <c r="BM196" s="150" t="s">
        <v>339</v>
      </c>
    </row>
    <row r="197" spans="1:65" s="2" customFormat="1" ht="14.45" customHeight="1">
      <c r="A197" s="27"/>
      <c r="B197" s="139"/>
      <c r="C197" s="140" t="s">
        <v>340</v>
      </c>
      <c r="D197" s="140" t="s">
        <v>132</v>
      </c>
      <c r="E197" s="141" t="s">
        <v>341</v>
      </c>
      <c r="F197" s="142" t="s">
        <v>342</v>
      </c>
      <c r="G197" s="143" t="s">
        <v>313</v>
      </c>
      <c r="H197" s="144">
        <v>12.596</v>
      </c>
      <c r="I197" s="144">
        <v>4.7116881399999997</v>
      </c>
      <c r="J197" s="144">
        <f>ROUND(I197*H197,3)</f>
        <v>59.347999999999999</v>
      </c>
      <c r="K197" s="145"/>
      <c r="L197" s="28"/>
      <c r="M197" s="146" t="s">
        <v>1</v>
      </c>
      <c r="N197" s="147" t="s">
        <v>37</v>
      </c>
      <c r="O197" s="148">
        <v>0</v>
      </c>
      <c r="P197" s="148">
        <f>O197*H197</f>
        <v>0</v>
      </c>
      <c r="Q197" s="148">
        <v>0</v>
      </c>
      <c r="R197" s="148">
        <f>Q197*H197</f>
        <v>0</v>
      </c>
      <c r="S197" s="148">
        <v>0</v>
      </c>
      <c r="T197" s="149">
        <f>S197*H197</f>
        <v>0</v>
      </c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R197" s="150" t="s">
        <v>162</v>
      </c>
      <c r="AT197" s="150" t="s">
        <v>132</v>
      </c>
      <c r="AU197" s="150" t="s">
        <v>137</v>
      </c>
      <c r="AY197" s="14" t="s">
        <v>129</v>
      </c>
      <c r="BE197" s="151">
        <f>IF(N197="základná",J197,0)</f>
        <v>0</v>
      </c>
      <c r="BF197" s="151">
        <f>IF(N197="znížená",J197,0)</f>
        <v>59.347999999999999</v>
      </c>
      <c r="BG197" s="151">
        <f>IF(N197="zákl. prenesená",J197,0)</f>
        <v>0</v>
      </c>
      <c r="BH197" s="151">
        <f>IF(N197="zníž. prenesená",J197,0)</f>
        <v>0</v>
      </c>
      <c r="BI197" s="151">
        <f>IF(N197="nulová",J197,0)</f>
        <v>0</v>
      </c>
      <c r="BJ197" s="14" t="s">
        <v>137</v>
      </c>
      <c r="BK197" s="152">
        <f>ROUND(I197*H197,3)</f>
        <v>59.347999999999999</v>
      </c>
      <c r="BL197" s="14" t="s">
        <v>162</v>
      </c>
      <c r="BM197" s="150" t="s">
        <v>343</v>
      </c>
    </row>
    <row r="198" spans="1:65" s="12" customFormat="1" ht="22.9" customHeight="1">
      <c r="B198" s="127"/>
      <c r="D198" s="128" t="s">
        <v>70</v>
      </c>
      <c r="E198" s="137" t="s">
        <v>344</v>
      </c>
      <c r="F198" s="137" t="s">
        <v>345</v>
      </c>
      <c r="J198" s="138">
        <f>BK198</f>
        <v>11770.571999999996</v>
      </c>
      <c r="L198" s="127"/>
      <c r="M198" s="131"/>
      <c r="N198" s="132"/>
      <c r="O198" s="132"/>
      <c r="P198" s="133">
        <f>SUM(P199:P226)</f>
        <v>0</v>
      </c>
      <c r="Q198" s="132"/>
      <c r="R198" s="133">
        <f>SUM(R199:R226)</f>
        <v>0</v>
      </c>
      <c r="S198" s="132"/>
      <c r="T198" s="134">
        <f>SUM(T199:T226)</f>
        <v>0</v>
      </c>
      <c r="AR198" s="128" t="s">
        <v>137</v>
      </c>
      <c r="AT198" s="135" t="s">
        <v>70</v>
      </c>
      <c r="AU198" s="135" t="s">
        <v>79</v>
      </c>
      <c r="AY198" s="128" t="s">
        <v>129</v>
      </c>
      <c r="BK198" s="136">
        <f>SUM(BK199:BK226)</f>
        <v>11770.571999999996</v>
      </c>
    </row>
    <row r="199" spans="1:65" s="2" customFormat="1" ht="14.45" customHeight="1">
      <c r="A199" s="27"/>
      <c r="B199" s="139"/>
      <c r="C199" s="140" t="s">
        <v>234</v>
      </c>
      <c r="D199" s="140" t="s">
        <v>132</v>
      </c>
      <c r="E199" s="141" t="s">
        <v>346</v>
      </c>
      <c r="F199" s="142" t="s">
        <v>347</v>
      </c>
      <c r="G199" s="143" t="s">
        <v>140</v>
      </c>
      <c r="H199" s="144">
        <v>90.18</v>
      </c>
      <c r="I199" s="144">
        <v>2.41</v>
      </c>
      <c r="J199" s="144">
        <f t="shared" ref="J199:J226" si="30">ROUND(I199*H199,3)</f>
        <v>217.334</v>
      </c>
      <c r="K199" s="145"/>
      <c r="L199" s="28"/>
      <c r="M199" s="146" t="s">
        <v>1</v>
      </c>
      <c r="N199" s="147" t="s">
        <v>37</v>
      </c>
      <c r="O199" s="148">
        <v>0</v>
      </c>
      <c r="P199" s="148">
        <f t="shared" ref="P199:P226" si="31">O199*H199</f>
        <v>0</v>
      </c>
      <c r="Q199" s="148">
        <v>0</v>
      </c>
      <c r="R199" s="148">
        <f t="shared" ref="R199:R226" si="32">Q199*H199</f>
        <v>0</v>
      </c>
      <c r="S199" s="148">
        <v>0</v>
      </c>
      <c r="T199" s="149">
        <f t="shared" ref="T199:T226" si="33">S199*H199</f>
        <v>0</v>
      </c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R199" s="150" t="s">
        <v>162</v>
      </c>
      <c r="AT199" s="150" t="s">
        <v>132</v>
      </c>
      <c r="AU199" s="150" t="s">
        <v>137</v>
      </c>
      <c r="AY199" s="14" t="s">
        <v>129</v>
      </c>
      <c r="BE199" s="151">
        <f t="shared" ref="BE199:BE226" si="34">IF(N199="základná",J199,0)</f>
        <v>0</v>
      </c>
      <c r="BF199" s="151">
        <f t="shared" ref="BF199:BF226" si="35">IF(N199="znížená",J199,0)</f>
        <v>217.334</v>
      </c>
      <c r="BG199" s="151">
        <f t="shared" ref="BG199:BG226" si="36">IF(N199="zákl. prenesená",J199,0)</f>
        <v>0</v>
      </c>
      <c r="BH199" s="151">
        <f t="shared" ref="BH199:BH226" si="37">IF(N199="zníž. prenesená",J199,0)</f>
        <v>0</v>
      </c>
      <c r="BI199" s="151">
        <f t="shared" ref="BI199:BI226" si="38">IF(N199="nulová",J199,0)</f>
        <v>0</v>
      </c>
      <c r="BJ199" s="14" t="s">
        <v>137</v>
      </c>
      <c r="BK199" s="152">
        <f t="shared" ref="BK199:BK226" si="39">ROUND(I199*H199,3)</f>
        <v>217.334</v>
      </c>
      <c r="BL199" s="14" t="s">
        <v>162</v>
      </c>
      <c r="BM199" s="150" t="s">
        <v>348</v>
      </c>
    </row>
    <row r="200" spans="1:65" s="2" customFormat="1" ht="24.2" customHeight="1">
      <c r="A200" s="27"/>
      <c r="B200" s="139"/>
      <c r="C200" s="140" t="s">
        <v>349</v>
      </c>
      <c r="D200" s="140" t="s">
        <v>132</v>
      </c>
      <c r="E200" s="141" t="s">
        <v>350</v>
      </c>
      <c r="F200" s="142" t="s">
        <v>351</v>
      </c>
      <c r="G200" s="143" t="s">
        <v>140</v>
      </c>
      <c r="H200" s="144">
        <v>180.36</v>
      </c>
      <c r="I200" s="144">
        <v>3.66</v>
      </c>
      <c r="J200" s="144">
        <f t="shared" si="30"/>
        <v>660.11800000000005</v>
      </c>
      <c r="K200" s="145"/>
      <c r="L200" s="28"/>
      <c r="M200" s="146" t="s">
        <v>1</v>
      </c>
      <c r="N200" s="147" t="s">
        <v>37</v>
      </c>
      <c r="O200" s="148">
        <v>0</v>
      </c>
      <c r="P200" s="148">
        <f t="shared" si="31"/>
        <v>0</v>
      </c>
      <c r="Q200" s="148">
        <v>0</v>
      </c>
      <c r="R200" s="148">
        <f t="shared" si="32"/>
        <v>0</v>
      </c>
      <c r="S200" s="148">
        <v>0</v>
      </c>
      <c r="T200" s="149">
        <f t="shared" si="33"/>
        <v>0</v>
      </c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R200" s="150" t="s">
        <v>162</v>
      </c>
      <c r="AT200" s="150" t="s">
        <v>132</v>
      </c>
      <c r="AU200" s="150" t="s">
        <v>137</v>
      </c>
      <c r="AY200" s="14" t="s">
        <v>129</v>
      </c>
      <c r="BE200" s="151">
        <f t="shared" si="34"/>
        <v>0</v>
      </c>
      <c r="BF200" s="151">
        <f t="shared" si="35"/>
        <v>660.11800000000005</v>
      </c>
      <c r="BG200" s="151">
        <f t="shared" si="36"/>
        <v>0</v>
      </c>
      <c r="BH200" s="151">
        <f t="shared" si="37"/>
        <v>0</v>
      </c>
      <c r="BI200" s="151">
        <f t="shared" si="38"/>
        <v>0</v>
      </c>
      <c r="BJ200" s="14" t="s">
        <v>137</v>
      </c>
      <c r="BK200" s="152">
        <f t="shared" si="39"/>
        <v>660.11800000000005</v>
      </c>
      <c r="BL200" s="14" t="s">
        <v>162</v>
      </c>
      <c r="BM200" s="150" t="s">
        <v>352</v>
      </c>
    </row>
    <row r="201" spans="1:65" s="2" customFormat="1" ht="24.2" customHeight="1">
      <c r="A201" s="27"/>
      <c r="B201" s="139"/>
      <c r="C201" s="140" t="s">
        <v>238</v>
      </c>
      <c r="D201" s="140" t="s">
        <v>132</v>
      </c>
      <c r="E201" s="141" t="s">
        <v>353</v>
      </c>
      <c r="F201" s="142" t="s">
        <v>354</v>
      </c>
      <c r="G201" s="143" t="s">
        <v>241</v>
      </c>
      <c r="H201" s="144">
        <v>4</v>
      </c>
      <c r="I201" s="144">
        <v>249.42</v>
      </c>
      <c r="J201" s="144">
        <f t="shared" si="30"/>
        <v>997.68</v>
      </c>
      <c r="K201" s="145"/>
      <c r="L201" s="28"/>
      <c r="M201" s="146" t="s">
        <v>1</v>
      </c>
      <c r="N201" s="147" t="s">
        <v>37</v>
      </c>
      <c r="O201" s="148">
        <v>0</v>
      </c>
      <c r="P201" s="148">
        <f t="shared" si="31"/>
        <v>0</v>
      </c>
      <c r="Q201" s="148">
        <v>0</v>
      </c>
      <c r="R201" s="148">
        <f t="shared" si="32"/>
        <v>0</v>
      </c>
      <c r="S201" s="148">
        <v>0</v>
      </c>
      <c r="T201" s="149">
        <f t="shared" si="33"/>
        <v>0</v>
      </c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R201" s="150" t="s">
        <v>162</v>
      </c>
      <c r="AT201" s="150" t="s">
        <v>132</v>
      </c>
      <c r="AU201" s="150" t="s">
        <v>137</v>
      </c>
      <c r="AY201" s="14" t="s">
        <v>129</v>
      </c>
      <c r="BE201" s="151">
        <f t="shared" si="34"/>
        <v>0</v>
      </c>
      <c r="BF201" s="151">
        <f t="shared" si="35"/>
        <v>997.68</v>
      </c>
      <c r="BG201" s="151">
        <f t="shared" si="36"/>
        <v>0</v>
      </c>
      <c r="BH201" s="151">
        <f t="shared" si="37"/>
        <v>0</v>
      </c>
      <c r="BI201" s="151">
        <f t="shared" si="38"/>
        <v>0</v>
      </c>
      <c r="BJ201" s="14" t="s">
        <v>137</v>
      </c>
      <c r="BK201" s="152">
        <f t="shared" si="39"/>
        <v>997.68</v>
      </c>
      <c r="BL201" s="14" t="s">
        <v>162</v>
      </c>
      <c r="BM201" s="150" t="s">
        <v>355</v>
      </c>
    </row>
    <row r="202" spans="1:65" s="2" customFormat="1" ht="14.45" customHeight="1">
      <c r="A202" s="27"/>
      <c r="B202" s="139"/>
      <c r="C202" s="140" t="s">
        <v>356</v>
      </c>
      <c r="D202" s="140" t="s">
        <v>132</v>
      </c>
      <c r="E202" s="141" t="s">
        <v>357</v>
      </c>
      <c r="F202" s="142" t="s">
        <v>358</v>
      </c>
      <c r="G202" s="143" t="s">
        <v>143</v>
      </c>
      <c r="H202" s="144">
        <v>62.4</v>
      </c>
      <c r="I202" s="144">
        <v>7.96</v>
      </c>
      <c r="J202" s="144">
        <f t="shared" si="30"/>
        <v>496.70400000000001</v>
      </c>
      <c r="K202" s="145"/>
      <c r="L202" s="28"/>
      <c r="M202" s="146" t="s">
        <v>1</v>
      </c>
      <c r="N202" s="147" t="s">
        <v>37</v>
      </c>
      <c r="O202" s="148">
        <v>0</v>
      </c>
      <c r="P202" s="148">
        <f t="shared" si="31"/>
        <v>0</v>
      </c>
      <c r="Q202" s="148">
        <v>0</v>
      </c>
      <c r="R202" s="148">
        <f t="shared" si="32"/>
        <v>0</v>
      </c>
      <c r="S202" s="148">
        <v>0</v>
      </c>
      <c r="T202" s="149">
        <f t="shared" si="33"/>
        <v>0</v>
      </c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R202" s="150" t="s">
        <v>162</v>
      </c>
      <c r="AT202" s="150" t="s">
        <v>132</v>
      </c>
      <c r="AU202" s="150" t="s">
        <v>137</v>
      </c>
      <c r="AY202" s="14" t="s">
        <v>129</v>
      </c>
      <c r="BE202" s="151">
        <f t="shared" si="34"/>
        <v>0</v>
      </c>
      <c r="BF202" s="151">
        <f t="shared" si="35"/>
        <v>496.70400000000001</v>
      </c>
      <c r="BG202" s="151">
        <f t="shared" si="36"/>
        <v>0</v>
      </c>
      <c r="BH202" s="151">
        <f t="shared" si="37"/>
        <v>0</v>
      </c>
      <c r="BI202" s="151">
        <f t="shared" si="38"/>
        <v>0</v>
      </c>
      <c r="BJ202" s="14" t="s">
        <v>137</v>
      </c>
      <c r="BK202" s="152">
        <f t="shared" si="39"/>
        <v>496.70400000000001</v>
      </c>
      <c r="BL202" s="14" t="s">
        <v>162</v>
      </c>
      <c r="BM202" s="150" t="s">
        <v>359</v>
      </c>
    </row>
    <row r="203" spans="1:65" s="2" customFormat="1" ht="24.2" customHeight="1">
      <c r="A203" s="27"/>
      <c r="B203" s="139"/>
      <c r="C203" s="153" t="s">
        <v>242</v>
      </c>
      <c r="D203" s="153" t="s">
        <v>202</v>
      </c>
      <c r="E203" s="154" t="s">
        <v>360</v>
      </c>
      <c r="F203" s="155" t="s">
        <v>361</v>
      </c>
      <c r="G203" s="156" t="s">
        <v>135</v>
      </c>
      <c r="H203" s="157">
        <v>8</v>
      </c>
      <c r="I203" s="157">
        <v>417.74</v>
      </c>
      <c r="J203" s="157">
        <f t="shared" si="30"/>
        <v>3341.92</v>
      </c>
      <c r="K203" s="158"/>
      <c r="L203" s="159"/>
      <c r="M203" s="160" t="s">
        <v>1</v>
      </c>
      <c r="N203" s="161" t="s">
        <v>37</v>
      </c>
      <c r="O203" s="148">
        <v>0</v>
      </c>
      <c r="P203" s="148">
        <f t="shared" si="31"/>
        <v>0</v>
      </c>
      <c r="Q203" s="148">
        <v>0</v>
      </c>
      <c r="R203" s="148">
        <f t="shared" si="32"/>
        <v>0</v>
      </c>
      <c r="S203" s="148">
        <v>0</v>
      </c>
      <c r="T203" s="149">
        <f t="shared" si="33"/>
        <v>0</v>
      </c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R203" s="150" t="s">
        <v>190</v>
      </c>
      <c r="AT203" s="150" t="s">
        <v>202</v>
      </c>
      <c r="AU203" s="150" t="s">
        <v>137</v>
      </c>
      <c r="AY203" s="14" t="s">
        <v>129</v>
      </c>
      <c r="BE203" s="151">
        <f t="shared" si="34"/>
        <v>0</v>
      </c>
      <c r="BF203" s="151">
        <f t="shared" si="35"/>
        <v>3341.92</v>
      </c>
      <c r="BG203" s="151">
        <f t="shared" si="36"/>
        <v>0</v>
      </c>
      <c r="BH203" s="151">
        <f t="shared" si="37"/>
        <v>0</v>
      </c>
      <c r="BI203" s="151">
        <f t="shared" si="38"/>
        <v>0</v>
      </c>
      <c r="BJ203" s="14" t="s">
        <v>137</v>
      </c>
      <c r="BK203" s="152">
        <f t="shared" si="39"/>
        <v>3341.92</v>
      </c>
      <c r="BL203" s="14" t="s">
        <v>162</v>
      </c>
      <c r="BM203" s="150" t="s">
        <v>362</v>
      </c>
    </row>
    <row r="204" spans="1:65" s="2" customFormat="1" ht="24.2" customHeight="1">
      <c r="A204" s="27"/>
      <c r="B204" s="139"/>
      <c r="C204" s="140" t="s">
        <v>363</v>
      </c>
      <c r="D204" s="140" t="s">
        <v>132</v>
      </c>
      <c r="E204" s="141" t="s">
        <v>364</v>
      </c>
      <c r="F204" s="142" t="s">
        <v>365</v>
      </c>
      <c r="G204" s="143" t="s">
        <v>135</v>
      </c>
      <c r="H204" s="144">
        <v>8</v>
      </c>
      <c r="I204" s="144">
        <v>17.46</v>
      </c>
      <c r="J204" s="144">
        <f t="shared" si="30"/>
        <v>139.68</v>
      </c>
      <c r="K204" s="145"/>
      <c r="L204" s="28"/>
      <c r="M204" s="146" t="s">
        <v>1</v>
      </c>
      <c r="N204" s="147" t="s">
        <v>37</v>
      </c>
      <c r="O204" s="148">
        <v>0</v>
      </c>
      <c r="P204" s="148">
        <f t="shared" si="31"/>
        <v>0</v>
      </c>
      <c r="Q204" s="148">
        <v>0</v>
      </c>
      <c r="R204" s="148">
        <f t="shared" si="32"/>
        <v>0</v>
      </c>
      <c r="S204" s="148">
        <v>0</v>
      </c>
      <c r="T204" s="149">
        <f t="shared" si="33"/>
        <v>0</v>
      </c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R204" s="150" t="s">
        <v>162</v>
      </c>
      <c r="AT204" s="150" t="s">
        <v>132</v>
      </c>
      <c r="AU204" s="150" t="s">
        <v>137</v>
      </c>
      <c r="AY204" s="14" t="s">
        <v>129</v>
      </c>
      <c r="BE204" s="151">
        <f t="shared" si="34"/>
        <v>0</v>
      </c>
      <c r="BF204" s="151">
        <f t="shared" si="35"/>
        <v>139.68</v>
      </c>
      <c r="BG204" s="151">
        <f t="shared" si="36"/>
        <v>0</v>
      </c>
      <c r="BH204" s="151">
        <f t="shared" si="37"/>
        <v>0</v>
      </c>
      <c r="BI204" s="151">
        <f t="shared" si="38"/>
        <v>0</v>
      </c>
      <c r="BJ204" s="14" t="s">
        <v>137</v>
      </c>
      <c r="BK204" s="152">
        <f t="shared" si="39"/>
        <v>139.68</v>
      </c>
      <c r="BL204" s="14" t="s">
        <v>162</v>
      </c>
      <c r="BM204" s="150" t="s">
        <v>366</v>
      </c>
    </row>
    <row r="205" spans="1:65" s="2" customFormat="1" ht="14.45" customHeight="1">
      <c r="A205" s="27"/>
      <c r="B205" s="139"/>
      <c r="C205" s="153" t="s">
        <v>246</v>
      </c>
      <c r="D205" s="153" t="s">
        <v>202</v>
      </c>
      <c r="E205" s="154" t="s">
        <v>367</v>
      </c>
      <c r="F205" s="155" t="s">
        <v>368</v>
      </c>
      <c r="G205" s="156" t="s">
        <v>143</v>
      </c>
      <c r="H205" s="157">
        <v>19.2</v>
      </c>
      <c r="I205" s="157">
        <v>20.22</v>
      </c>
      <c r="J205" s="157">
        <f t="shared" si="30"/>
        <v>388.22399999999999</v>
      </c>
      <c r="K205" s="158"/>
      <c r="L205" s="159"/>
      <c r="M205" s="160" t="s">
        <v>1</v>
      </c>
      <c r="N205" s="161" t="s">
        <v>37</v>
      </c>
      <c r="O205" s="148">
        <v>0</v>
      </c>
      <c r="P205" s="148">
        <f t="shared" si="31"/>
        <v>0</v>
      </c>
      <c r="Q205" s="148">
        <v>0</v>
      </c>
      <c r="R205" s="148">
        <f t="shared" si="32"/>
        <v>0</v>
      </c>
      <c r="S205" s="148">
        <v>0</v>
      </c>
      <c r="T205" s="149">
        <f t="shared" si="33"/>
        <v>0</v>
      </c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R205" s="150" t="s">
        <v>190</v>
      </c>
      <c r="AT205" s="150" t="s">
        <v>202</v>
      </c>
      <c r="AU205" s="150" t="s">
        <v>137</v>
      </c>
      <c r="AY205" s="14" t="s">
        <v>129</v>
      </c>
      <c r="BE205" s="151">
        <f t="shared" si="34"/>
        <v>0</v>
      </c>
      <c r="BF205" s="151">
        <f t="shared" si="35"/>
        <v>388.22399999999999</v>
      </c>
      <c r="BG205" s="151">
        <f t="shared" si="36"/>
        <v>0</v>
      </c>
      <c r="BH205" s="151">
        <f t="shared" si="37"/>
        <v>0</v>
      </c>
      <c r="BI205" s="151">
        <f t="shared" si="38"/>
        <v>0</v>
      </c>
      <c r="BJ205" s="14" t="s">
        <v>137</v>
      </c>
      <c r="BK205" s="152">
        <f t="shared" si="39"/>
        <v>388.22399999999999</v>
      </c>
      <c r="BL205" s="14" t="s">
        <v>162</v>
      </c>
      <c r="BM205" s="150" t="s">
        <v>369</v>
      </c>
    </row>
    <row r="206" spans="1:65" s="2" customFormat="1" ht="24.2" customHeight="1">
      <c r="A206" s="27"/>
      <c r="B206" s="139"/>
      <c r="C206" s="140" t="s">
        <v>370</v>
      </c>
      <c r="D206" s="140" t="s">
        <v>132</v>
      </c>
      <c r="E206" s="141" t="s">
        <v>371</v>
      </c>
      <c r="F206" s="142" t="s">
        <v>372</v>
      </c>
      <c r="G206" s="143" t="s">
        <v>135</v>
      </c>
      <c r="H206" s="144">
        <v>8</v>
      </c>
      <c r="I206" s="144">
        <v>5.58</v>
      </c>
      <c r="J206" s="144">
        <f t="shared" si="30"/>
        <v>44.64</v>
      </c>
      <c r="K206" s="145"/>
      <c r="L206" s="28"/>
      <c r="M206" s="146" t="s">
        <v>1</v>
      </c>
      <c r="N206" s="147" t="s">
        <v>37</v>
      </c>
      <c r="O206" s="148">
        <v>0</v>
      </c>
      <c r="P206" s="148">
        <f t="shared" si="31"/>
        <v>0</v>
      </c>
      <c r="Q206" s="148">
        <v>0</v>
      </c>
      <c r="R206" s="148">
        <f t="shared" si="32"/>
        <v>0</v>
      </c>
      <c r="S206" s="148">
        <v>0</v>
      </c>
      <c r="T206" s="149">
        <f t="shared" si="33"/>
        <v>0</v>
      </c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R206" s="150" t="s">
        <v>162</v>
      </c>
      <c r="AT206" s="150" t="s">
        <v>132</v>
      </c>
      <c r="AU206" s="150" t="s">
        <v>137</v>
      </c>
      <c r="AY206" s="14" t="s">
        <v>129</v>
      </c>
      <c r="BE206" s="151">
        <f t="shared" si="34"/>
        <v>0</v>
      </c>
      <c r="BF206" s="151">
        <f t="shared" si="35"/>
        <v>44.64</v>
      </c>
      <c r="BG206" s="151">
        <f t="shared" si="36"/>
        <v>0</v>
      </c>
      <c r="BH206" s="151">
        <f t="shared" si="37"/>
        <v>0</v>
      </c>
      <c r="BI206" s="151">
        <f t="shared" si="38"/>
        <v>0</v>
      </c>
      <c r="BJ206" s="14" t="s">
        <v>137</v>
      </c>
      <c r="BK206" s="152">
        <f t="shared" si="39"/>
        <v>44.64</v>
      </c>
      <c r="BL206" s="14" t="s">
        <v>162</v>
      </c>
      <c r="BM206" s="150" t="s">
        <v>373</v>
      </c>
    </row>
    <row r="207" spans="1:65" s="2" customFormat="1" ht="14.45" customHeight="1">
      <c r="A207" s="27"/>
      <c r="B207" s="139"/>
      <c r="C207" s="153" t="s">
        <v>249</v>
      </c>
      <c r="D207" s="153" t="s">
        <v>202</v>
      </c>
      <c r="E207" s="154" t="s">
        <v>374</v>
      </c>
      <c r="F207" s="155" t="s">
        <v>375</v>
      </c>
      <c r="G207" s="156" t="s">
        <v>135</v>
      </c>
      <c r="H207" s="157">
        <v>8</v>
      </c>
      <c r="I207" s="157">
        <v>18.059999999999999</v>
      </c>
      <c r="J207" s="157">
        <f t="shared" si="30"/>
        <v>144.47999999999999</v>
      </c>
      <c r="K207" s="158"/>
      <c r="L207" s="159"/>
      <c r="M207" s="160" t="s">
        <v>1</v>
      </c>
      <c r="N207" s="161" t="s">
        <v>37</v>
      </c>
      <c r="O207" s="148">
        <v>0</v>
      </c>
      <c r="P207" s="148">
        <f t="shared" si="31"/>
        <v>0</v>
      </c>
      <c r="Q207" s="148">
        <v>0</v>
      </c>
      <c r="R207" s="148">
        <f t="shared" si="32"/>
        <v>0</v>
      </c>
      <c r="S207" s="148">
        <v>0</v>
      </c>
      <c r="T207" s="149">
        <f t="shared" si="33"/>
        <v>0</v>
      </c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R207" s="150" t="s">
        <v>190</v>
      </c>
      <c r="AT207" s="150" t="s">
        <v>202</v>
      </c>
      <c r="AU207" s="150" t="s">
        <v>137</v>
      </c>
      <c r="AY207" s="14" t="s">
        <v>129</v>
      </c>
      <c r="BE207" s="151">
        <f t="shared" si="34"/>
        <v>0</v>
      </c>
      <c r="BF207" s="151">
        <f t="shared" si="35"/>
        <v>144.47999999999999</v>
      </c>
      <c r="BG207" s="151">
        <f t="shared" si="36"/>
        <v>0</v>
      </c>
      <c r="BH207" s="151">
        <f t="shared" si="37"/>
        <v>0</v>
      </c>
      <c r="BI207" s="151">
        <f t="shared" si="38"/>
        <v>0</v>
      </c>
      <c r="BJ207" s="14" t="s">
        <v>137</v>
      </c>
      <c r="BK207" s="152">
        <f t="shared" si="39"/>
        <v>144.47999999999999</v>
      </c>
      <c r="BL207" s="14" t="s">
        <v>162</v>
      </c>
      <c r="BM207" s="150" t="s">
        <v>376</v>
      </c>
    </row>
    <row r="208" spans="1:65" s="2" customFormat="1" ht="24.2" customHeight="1">
      <c r="A208" s="27"/>
      <c r="B208" s="139"/>
      <c r="C208" s="140" t="s">
        <v>377</v>
      </c>
      <c r="D208" s="140" t="s">
        <v>132</v>
      </c>
      <c r="E208" s="141" t="s">
        <v>378</v>
      </c>
      <c r="F208" s="142" t="s">
        <v>379</v>
      </c>
      <c r="G208" s="143" t="s">
        <v>140</v>
      </c>
      <c r="H208" s="144">
        <v>28.8</v>
      </c>
      <c r="I208" s="144">
        <v>4.3099999999999996</v>
      </c>
      <c r="J208" s="144">
        <f t="shared" si="30"/>
        <v>124.128</v>
      </c>
      <c r="K208" s="145"/>
      <c r="L208" s="28"/>
      <c r="M208" s="146" t="s">
        <v>1</v>
      </c>
      <c r="N208" s="147" t="s">
        <v>37</v>
      </c>
      <c r="O208" s="148">
        <v>0</v>
      </c>
      <c r="P208" s="148">
        <f t="shared" si="31"/>
        <v>0</v>
      </c>
      <c r="Q208" s="148">
        <v>0</v>
      </c>
      <c r="R208" s="148">
        <f t="shared" si="32"/>
        <v>0</v>
      </c>
      <c r="S208" s="148">
        <v>0</v>
      </c>
      <c r="T208" s="149">
        <f t="shared" si="33"/>
        <v>0</v>
      </c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R208" s="150" t="s">
        <v>162</v>
      </c>
      <c r="AT208" s="150" t="s">
        <v>132</v>
      </c>
      <c r="AU208" s="150" t="s">
        <v>137</v>
      </c>
      <c r="AY208" s="14" t="s">
        <v>129</v>
      </c>
      <c r="BE208" s="151">
        <f t="shared" si="34"/>
        <v>0</v>
      </c>
      <c r="BF208" s="151">
        <f t="shared" si="35"/>
        <v>124.128</v>
      </c>
      <c r="BG208" s="151">
        <f t="shared" si="36"/>
        <v>0</v>
      </c>
      <c r="BH208" s="151">
        <f t="shared" si="37"/>
        <v>0</v>
      </c>
      <c r="BI208" s="151">
        <f t="shared" si="38"/>
        <v>0</v>
      </c>
      <c r="BJ208" s="14" t="s">
        <v>137</v>
      </c>
      <c r="BK208" s="152">
        <f t="shared" si="39"/>
        <v>124.128</v>
      </c>
      <c r="BL208" s="14" t="s">
        <v>162</v>
      </c>
      <c r="BM208" s="150" t="s">
        <v>380</v>
      </c>
    </row>
    <row r="209" spans="1:65" s="2" customFormat="1" ht="24.2" customHeight="1">
      <c r="A209" s="27"/>
      <c r="B209" s="139"/>
      <c r="C209" s="153" t="s">
        <v>253</v>
      </c>
      <c r="D209" s="153" t="s">
        <v>202</v>
      </c>
      <c r="E209" s="154" t="s">
        <v>381</v>
      </c>
      <c r="F209" s="155" t="s">
        <v>382</v>
      </c>
      <c r="G209" s="156" t="s">
        <v>140</v>
      </c>
      <c r="H209" s="157">
        <v>28.8</v>
      </c>
      <c r="I209" s="157">
        <v>12.94</v>
      </c>
      <c r="J209" s="157">
        <f t="shared" si="30"/>
        <v>372.67200000000003</v>
      </c>
      <c r="K209" s="158"/>
      <c r="L209" s="159"/>
      <c r="M209" s="160" t="s">
        <v>1</v>
      </c>
      <c r="N209" s="161" t="s">
        <v>37</v>
      </c>
      <c r="O209" s="148">
        <v>0</v>
      </c>
      <c r="P209" s="148">
        <f t="shared" si="31"/>
        <v>0</v>
      </c>
      <c r="Q209" s="148">
        <v>0</v>
      </c>
      <c r="R209" s="148">
        <f t="shared" si="32"/>
        <v>0</v>
      </c>
      <c r="S209" s="148">
        <v>0</v>
      </c>
      <c r="T209" s="149">
        <f t="shared" si="33"/>
        <v>0</v>
      </c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R209" s="150" t="s">
        <v>190</v>
      </c>
      <c r="AT209" s="150" t="s">
        <v>202</v>
      </c>
      <c r="AU209" s="150" t="s">
        <v>137</v>
      </c>
      <c r="AY209" s="14" t="s">
        <v>129</v>
      </c>
      <c r="BE209" s="151">
        <f t="shared" si="34"/>
        <v>0</v>
      </c>
      <c r="BF209" s="151">
        <f t="shared" si="35"/>
        <v>372.67200000000003</v>
      </c>
      <c r="BG209" s="151">
        <f t="shared" si="36"/>
        <v>0</v>
      </c>
      <c r="BH209" s="151">
        <f t="shared" si="37"/>
        <v>0</v>
      </c>
      <c r="BI209" s="151">
        <f t="shared" si="38"/>
        <v>0</v>
      </c>
      <c r="BJ209" s="14" t="s">
        <v>137</v>
      </c>
      <c r="BK209" s="152">
        <f t="shared" si="39"/>
        <v>372.67200000000003</v>
      </c>
      <c r="BL209" s="14" t="s">
        <v>162</v>
      </c>
      <c r="BM209" s="150" t="s">
        <v>383</v>
      </c>
    </row>
    <row r="210" spans="1:65" s="2" customFormat="1" ht="24.2" customHeight="1">
      <c r="A210" s="27"/>
      <c r="B210" s="139"/>
      <c r="C210" s="140" t="s">
        <v>384</v>
      </c>
      <c r="D210" s="140" t="s">
        <v>132</v>
      </c>
      <c r="E210" s="141" t="s">
        <v>385</v>
      </c>
      <c r="F210" s="142" t="s">
        <v>386</v>
      </c>
      <c r="G210" s="143" t="s">
        <v>135</v>
      </c>
      <c r="H210" s="144">
        <v>4</v>
      </c>
      <c r="I210" s="144">
        <v>27.83</v>
      </c>
      <c r="J210" s="144">
        <f t="shared" si="30"/>
        <v>111.32</v>
      </c>
      <c r="K210" s="145"/>
      <c r="L210" s="28"/>
      <c r="M210" s="146" t="s">
        <v>1</v>
      </c>
      <c r="N210" s="147" t="s">
        <v>37</v>
      </c>
      <c r="O210" s="148">
        <v>0</v>
      </c>
      <c r="P210" s="148">
        <f t="shared" si="31"/>
        <v>0</v>
      </c>
      <c r="Q210" s="148">
        <v>0</v>
      </c>
      <c r="R210" s="148">
        <f t="shared" si="32"/>
        <v>0</v>
      </c>
      <c r="S210" s="148">
        <v>0</v>
      </c>
      <c r="T210" s="149">
        <f t="shared" si="33"/>
        <v>0</v>
      </c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R210" s="150" t="s">
        <v>162</v>
      </c>
      <c r="AT210" s="150" t="s">
        <v>132</v>
      </c>
      <c r="AU210" s="150" t="s">
        <v>137</v>
      </c>
      <c r="AY210" s="14" t="s">
        <v>129</v>
      </c>
      <c r="BE210" s="151">
        <f t="shared" si="34"/>
        <v>0</v>
      </c>
      <c r="BF210" s="151">
        <f t="shared" si="35"/>
        <v>111.32</v>
      </c>
      <c r="BG210" s="151">
        <f t="shared" si="36"/>
        <v>0</v>
      </c>
      <c r="BH210" s="151">
        <f t="shared" si="37"/>
        <v>0</v>
      </c>
      <c r="BI210" s="151">
        <f t="shared" si="38"/>
        <v>0</v>
      </c>
      <c r="BJ210" s="14" t="s">
        <v>137</v>
      </c>
      <c r="BK210" s="152">
        <f t="shared" si="39"/>
        <v>111.32</v>
      </c>
      <c r="BL210" s="14" t="s">
        <v>162</v>
      </c>
      <c r="BM210" s="150" t="s">
        <v>387</v>
      </c>
    </row>
    <row r="211" spans="1:65" s="2" customFormat="1" ht="24.2" customHeight="1">
      <c r="A211" s="27"/>
      <c r="B211" s="139"/>
      <c r="C211" s="153" t="s">
        <v>256</v>
      </c>
      <c r="D211" s="153" t="s">
        <v>202</v>
      </c>
      <c r="E211" s="154" t="s">
        <v>388</v>
      </c>
      <c r="F211" s="155" t="s">
        <v>389</v>
      </c>
      <c r="G211" s="156" t="s">
        <v>135</v>
      </c>
      <c r="H211" s="157">
        <v>4</v>
      </c>
      <c r="I211" s="157">
        <v>380.51</v>
      </c>
      <c r="J211" s="157">
        <f t="shared" si="30"/>
        <v>1522.04</v>
      </c>
      <c r="K211" s="158"/>
      <c r="L211" s="159"/>
      <c r="M211" s="160" t="s">
        <v>1</v>
      </c>
      <c r="N211" s="161" t="s">
        <v>37</v>
      </c>
      <c r="O211" s="148">
        <v>0</v>
      </c>
      <c r="P211" s="148">
        <f t="shared" si="31"/>
        <v>0</v>
      </c>
      <c r="Q211" s="148">
        <v>0</v>
      </c>
      <c r="R211" s="148">
        <f t="shared" si="32"/>
        <v>0</v>
      </c>
      <c r="S211" s="148">
        <v>0</v>
      </c>
      <c r="T211" s="149">
        <f t="shared" si="33"/>
        <v>0</v>
      </c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R211" s="150" t="s">
        <v>190</v>
      </c>
      <c r="AT211" s="150" t="s">
        <v>202</v>
      </c>
      <c r="AU211" s="150" t="s">
        <v>137</v>
      </c>
      <c r="AY211" s="14" t="s">
        <v>129</v>
      </c>
      <c r="BE211" s="151">
        <f t="shared" si="34"/>
        <v>0</v>
      </c>
      <c r="BF211" s="151">
        <f t="shared" si="35"/>
        <v>1522.04</v>
      </c>
      <c r="BG211" s="151">
        <f t="shared" si="36"/>
        <v>0</v>
      </c>
      <c r="BH211" s="151">
        <f t="shared" si="37"/>
        <v>0</v>
      </c>
      <c r="BI211" s="151">
        <f t="shared" si="38"/>
        <v>0</v>
      </c>
      <c r="BJ211" s="14" t="s">
        <v>137</v>
      </c>
      <c r="BK211" s="152">
        <f t="shared" si="39"/>
        <v>1522.04</v>
      </c>
      <c r="BL211" s="14" t="s">
        <v>162</v>
      </c>
      <c r="BM211" s="150" t="s">
        <v>390</v>
      </c>
    </row>
    <row r="212" spans="1:65" s="2" customFormat="1" ht="14.45" customHeight="1">
      <c r="A212" s="27"/>
      <c r="B212" s="139"/>
      <c r="C212" s="140" t="s">
        <v>391</v>
      </c>
      <c r="D212" s="140" t="s">
        <v>132</v>
      </c>
      <c r="E212" s="141" t="s">
        <v>392</v>
      </c>
      <c r="F212" s="142" t="s">
        <v>393</v>
      </c>
      <c r="G212" s="143" t="s">
        <v>135</v>
      </c>
      <c r="H212" s="144">
        <v>4</v>
      </c>
      <c r="I212" s="144">
        <v>11.04</v>
      </c>
      <c r="J212" s="144">
        <f t="shared" si="30"/>
        <v>44.16</v>
      </c>
      <c r="K212" s="145"/>
      <c r="L212" s="28"/>
      <c r="M212" s="146" t="s">
        <v>1</v>
      </c>
      <c r="N212" s="147" t="s">
        <v>37</v>
      </c>
      <c r="O212" s="148">
        <v>0</v>
      </c>
      <c r="P212" s="148">
        <f t="shared" si="31"/>
        <v>0</v>
      </c>
      <c r="Q212" s="148">
        <v>0</v>
      </c>
      <c r="R212" s="148">
        <f t="shared" si="32"/>
        <v>0</v>
      </c>
      <c r="S212" s="148">
        <v>0</v>
      </c>
      <c r="T212" s="149">
        <f t="shared" si="33"/>
        <v>0</v>
      </c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R212" s="150" t="s">
        <v>162</v>
      </c>
      <c r="AT212" s="150" t="s">
        <v>132</v>
      </c>
      <c r="AU212" s="150" t="s">
        <v>137</v>
      </c>
      <c r="AY212" s="14" t="s">
        <v>129</v>
      </c>
      <c r="BE212" s="151">
        <f t="shared" si="34"/>
        <v>0</v>
      </c>
      <c r="BF212" s="151">
        <f t="shared" si="35"/>
        <v>44.16</v>
      </c>
      <c r="BG212" s="151">
        <f t="shared" si="36"/>
        <v>0</v>
      </c>
      <c r="BH212" s="151">
        <f t="shared" si="37"/>
        <v>0</v>
      </c>
      <c r="BI212" s="151">
        <f t="shared" si="38"/>
        <v>0</v>
      </c>
      <c r="BJ212" s="14" t="s">
        <v>137</v>
      </c>
      <c r="BK212" s="152">
        <f t="shared" si="39"/>
        <v>44.16</v>
      </c>
      <c r="BL212" s="14" t="s">
        <v>162</v>
      </c>
      <c r="BM212" s="150" t="s">
        <v>394</v>
      </c>
    </row>
    <row r="213" spans="1:65" s="2" customFormat="1" ht="14.45" customHeight="1">
      <c r="A213" s="27"/>
      <c r="B213" s="139"/>
      <c r="C213" s="153" t="s">
        <v>261</v>
      </c>
      <c r="D213" s="153" t="s">
        <v>202</v>
      </c>
      <c r="E213" s="154" t="s">
        <v>395</v>
      </c>
      <c r="F213" s="155" t="s">
        <v>396</v>
      </c>
      <c r="G213" s="156" t="s">
        <v>135</v>
      </c>
      <c r="H213" s="157">
        <v>4</v>
      </c>
      <c r="I213" s="157">
        <v>44.71</v>
      </c>
      <c r="J213" s="157">
        <f t="shared" si="30"/>
        <v>178.84</v>
      </c>
      <c r="K213" s="158"/>
      <c r="L213" s="159"/>
      <c r="M213" s="160" t="s">
        <v>1</v>
      </c>
      <c r="N213" s="161" t="s">
        <v>37</v>
      </c>
      <c r="O213" s="148">
        <v>0</v>
      </c>
      <c r="P213" s="148">
        <f t="shared" si="31"/>
        <v>0</v>
      </c>
      <c r="Q213" s="148">
        <v>0</v>
      </c>
      <c r="R213" s="148">
        <f t="shared" si="32"/>
        <v>0</v>
      </c>
      <c r="S213" s="148">
        <v>0</v>
      </c>
      <c r="T213" s="149">
        <f t="shared" si="33"/>
        <v>0</v>
      </c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R213" s="150" t="s">
        <v>190</v>
      </c>
      <c r="AT213" s="150" t="s">
        <v>202</v>
      </c>
      <c r="AU213" s="150" t="s">
        <v>137</v>
      </c>
      <c r="AY213" s="14" t="s">
        <v>129</v>
      </c>
      <c r="BE213" s="151">
        <f t="shared" si="34"/>
        <v>0</v>
      </c>
      <c r="BF213" s="151">
        <f t="shared" si="35"/>
        <v>178.84</v>
      </c>
      <c r="BG213" s="151">
        <f t="shared" si="36"/>
        <v>0</v>
      </c>
      <c r="BH213" s="151">
        <f t="shared" si="37"/>
        <v>0</v>
      </c>
      <c r="BI213" s="151">
        <f t="shared" si="38"/>
        <v>0</v>
      </c>
      <c r="BJ213" s="14" t="s">
        <v>137</v>
      </c>
      <c r="BK213" s="152">
        <f t="shared" si="39"/>
        <v>178.84</v>
      </c>
      <c r="BL213" s="14" t="s">
        <v>162</v>
      </c>
      <c r="BM213" s="150" t="s">
        <v>397</v>
      </c>
    </row>
    <row r="214" spans="1:65" s="2" customFormat="1" ht="24.2" customHeight="1">
      <c r="A214" s="27"/>
      <c r="B214" s="139"/>
      <c r="C214" s="140" t="s">
        <v>398</v>
      </c>
      <c r="D214" s="140" t="s">
        <v>132</v>
      </c>
      <c r="E214" s="141" t="s">
        <v>399</v>
      </c>
      <c r="F214" s="142" t="s">
        <v>400</v>
      </c>
      <c r="G214" s="143" t="s">
        <v>135</v>
      </c>
      <c r="H214" s="144">
        <v>4</v>
      </c>
      <c r="I214" s="144">
        <v>11.43</v>
      </c>
      <c r="J214" s="144">
        <f t="shared" si="30"/>
        <v>45.72</v>
      </c>
      <c r="K214" s="145"/>
      <c r="L214" s="28"/>
      <c r="M214" s="146" t="s">
        <v>1</v>
      </c>
      <c r="N214" s="147" t="s">
        <v>37</v>
      </c>
      <c r="O214" s="148">
        <v>0</v>
      </c>
      <c r="P214" s="148">
        <f t="shared" si="31"/>
        <v>0</v>
      </c>
      <c r="Q214" s="148">
        <v>0</v>
      </c>
      <c r="R214" s="148">
        <f t="shared" si="32"/>
        <v>0</v>
      </c>
      <c r="S214" s="148">
        <v>0</v>
      </c>
      <c r="T214" s="149">
        <f t="shared" si="33"/>
        <v>0</v>
      </c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R214" s="150" t="s">
        <v>162</v>
      </c>
      <c r="AT214" s="150" t="s">
        <v>132</v>
      </c>
      <c r="AU214" s="150" t="s">
        <v>137</v>
      </c>
      <c r="AY214" s="14" t="s">
        <v>129</v>
      </c>
      <c r="BE214" s="151">
        <f t="shared" si="34"/>
        <v>0</v>
      </c>
      <c r="BF214" s="151">
        <f t="shared" si="35"/>
        <v>45.72</v>
      </c>
      <c r="BG214" s="151">
        <f t="shared" si="36"/>
        <v>0</v>
      </c>
      <c r="BH214" s="151">
        <f t="shared" si="37"/>
        <v>0</v>
      </c>
      <c r="BI214" s="151">
        <f t="shared" si="38"/>
        <v>0</v>
      </c>
      <c r="BJ214" s="14" t="s">
        <v>137</v>
      </c>
      <c r="BK214" s="152">
        <f t="shared" si="39"/>
        <v>45.72</v>
      </c>
      <c r="BL214" s="14" t="s">
        <v>162</v>
      </c>
      <c r="BM214" s="150" t="s">
        <v>401</v>
      </c>
    </row>
    <row r="215" spans="1:65" s="2" customFormat="1" ht="14.45" customHeight="1">
      <c r="A215" s="27"/>
      <c r="B215" s="139"/>
      <c r="C215" s="153" t="s">
        <v>264</v>
      </c>
      <c r="D215" s="153" t="s">
        <v>202</v>
      </c>
      <c r="E215" s="154" t="s">
        <v>402</v>
      </c>
      <c r="F215" s="155" t="s">
        <v>403</v>
      </c>
      <c r="G215" s="156" t="s">
        <v>135</v>
      </c>
      <c r="H215" s="157">
        <v>4</v>
      </c>
      <c r="I215" s="157">
        <v>29.14</v>
      </c>
      <c r="J215" s="157">
        <f t="shared" si="30"/>
        <v>116.56</v>
      </c>
      <c r="K215" s="158"/>
      <c r="L215" s="159"/>
      <c r="M215" s="160" t="s">
        <v>1</v>
      </c>
      <c r="N215" s="161" t="s">
        <v>37</v>
      </c>
      <c r="O215" s="148">
        <v>0</v>
      </c>
      <c r="P215" s="148">
        <f t="shared" si="31"/>
        <v>0</v>
      </c>
      <c r="Q215" s="148">
        <v>0</v>
      </c>
      <c r="R215" s="148">
        <f t="shared" si="32"/>
        <v>0</v>
      </c>
      <c r="S215" s="148">
        <v>0</v>
      </c>
      <c r="T215" s="149">
        <f t="shared" si="33"/>
        <v>0</v>
      </c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R215" s="150" t="s">
        <v>190</v>
      </c>
      <c r="AT215" s="150" t="s">
        <v>202</v>
      </c>
      <c r="AU215" s="150" t="s">
        <v>137</v>
      </c>
      <c r="AY215" s="14" t="s">
        <v>129</v>
      </c>
      <c r="BE215" s="151">
        <f t="shared" si="34"/>
        <v>0</v>
      </c>
      <c r="BF215" s="151">
        <f t="shared" si="35"/>
        <v>116.56</v>
      </c>
      <c r="BG215" s="151">
        <f t="shared" si="36"/>
        <v>0</v>
      </c>
      <c r="BH215" s="151">
        <f t="shared" si="37"/>
        <v>0</v>
      </c>
      <c r="BI215" s="151">
        <f t="shared" si="38"/>
        <v>0</v>
      </c>
      <c r="BJ215" s="14" t="s">
        <v>137</v>
      </c>
      <c r="BK215" s="152">
        <f t="shared" si="39"/>
        <v>116.56</v>
      </c>
      <c r="BL215" s="14" t="s">
        <v>162</v>
      </c>
      <c r="BM215" s="150" t="s">
        <v>404</v>
      </c>
    </row>
    <row r="216" spans="1:65" s="2" customFormat="1" ht="14.45" customHeight="1">
      <c r="A216" s="27"/>
      <c r="B216" s="139"/>
      <c r="C216" s="140" t="s">
        <v>405</v>
      </c>
      <c r="D216" s="140" t="s">
        <v>132</v>
      </c>
      <c r="E216" s="141" t="s">
        <v>406</v>
      </c>
      <c r="F216" s="142" t="s">
        <v>407</v>
      </c>
      <c r="G216" s="143" t="s">
        <v>135</v>
      </c>
      <c r="H216" s="144">
        <v>4</v>
      </c>
      <c r="I216" s="144">
        <v>24.23</v>
      </c>
      <c r="J216" s="144">
        <f t="shared" si="30"/>
        <v>96.92</v>
      </c>
      <c r="K216" s="145"/>
      <c r="L216" s="28"/>
      <c r="M216" s="146" t="s">
        <v>1</v>
      </c>
      <c r="N216" s="147" t="s">
        <v>37</v>
      </c>
      <c r="O216" s="148">
        <v>0</v>
      </c>
      <c r="P216" s="148">
        <f t="shared" si="31"/>
        <v>0</v>
      </c>
      <c r="Q216" s="148">
        <v>0</v>
      </c>
      <c r="R216" s="148">
        <f t="shared" si="32"/>
        <v>0</v>
      </c>
      <c r="S216" s="148">
        <v>0</v>
      </c>
      <c r="T216" s="149">
        <f t="shared" si="33"/>
        <v>0</v>
      </c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R216" s="150" t="s">
        <v>162</v>
      </c>
      <c r="AT216" s="150" t="s">
        <v>132</v>
      </c>
      <c r="AU216" s="150" t="s">
        <v>137</v>
      </c>
      <c r="AY216" s="14" t="s">
        <v>129</v>
      </c>
      <c r="BE216" s="151">
        <f t="shared" si="34"/>
        <v>0</v>
      </c>
      <c r="BF216" s="151">
        <f t="shared" si="35"/>
        <v>96.92</v>
      </c>
      <c r="BG216" s="151">
        <f t="shared" si="36"/>
        <v>0</v>
      </c>
      <c r="BH216" s="151">
        <f t="shared" si="37"/>
        <v>0</v>
      </c>
      <c r="BI216" s="151">
        <f t="shared" si="38"/>
        <v>0</v>
      </c>
      <c r="BJ216" s="14" t="s">
        <v>137</v>
      </c>
      <c r="BK216" s="152">
        <f t="shared" si="39"/>
        <v>96.92</v>
      </c>
      <c r="BL216" s="14" t="s">
        <v>162</v>
      </c>
      <c r="BM216" s="150" t="s">
        <v>408</v>
      </c>
    </row>
    <row r="217" spans="1:65" s="2" customFormat="1" ht="14.45" customHeight="1">
      <c r="A217" s="27"/>
      <c r="B217" s="139"/>
      <c r="C217" s="153" t="s">
        <v>268</v>
      </c>
      <c r="D217" s="153" t="s">
        <v>202</v>
      </c>
      <c r="E217" s="154" t="s">
        <v>409</v>
      </c>
      <c r="F217" s="155" t="s">
        <v>410</v>
      </c>
      <c r="G217" s="156" t="s">
        <v>135</v>
      </c>
      <c r="H217" s="157">
        <v>4</v>
      </c>
      <c r="I217" s="157">
        <v>40.39</v>
      </c>
      <c r="J217" s="157">
        <f t="shared" si="30"/>
        <v>161.56</v>
      </c>
      <c r="K217" s="158"/>
      <c r="L217" s="159"/>
      <c r="M217" s="160" t="s">
        <v>1</v>
      </c>
      <c r="N217" s="161" t="s">
        <v>37</v>
      </c>
      <c r="O217" s="148">
        <v>0</v>
      </c>
      <c r="P217" s="148">
        <f t="shared" si="31"/>
        <v>0</v>
      </c>
      <c r="Q217" s="148">
        <v>0</v>
      </c>
      <c r="R217" s="148">
        <f t="shared" si="32"/>
        <v>0</v>
      </c>
      <c r="S217" s="148">
        <v>0</v>
      </c>
      <c r="T217" s="149">
        <f t="shared" si="33"/>
        <v>0</v>
      </c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R217" s="150" t="s">
        <v>190</v>
      </c>
      <c r="AT217" s="150" t="s">
        <v>202</v>
      </c>
      <c r="AU217" s="150" t="s">
        <v>137</v>
      </c>
      <c r="AY217" s="14" t="s">
        <v>129</v>
      </c>
      <c r="BE217" s="151">
        <f t="shared" si="34"/>
        <v>0</v>
      </c>
      <c r="BF217" s="151">
        <f t="shared" si="35"/>
        <v>161.56</v>
      </c>
      <c r="BG217" s="151">
        <f t="shared" si="36"/>
        <v>0</v>
      </c>
      <c r="BH217" s="151">
        <f t="shared" si="37"/>
        <v>0</v>
      </c>
      <c r="BI217" s="151">
        <f t="shared" si="38"/>
        <v>0</v>
      </c>
      <c r="BJ217" s="14" t="s">
        <v>137</v>
      </c>
      <c r="BK217" s="152">
        <f t="shared" si="39"/>
        <v>161.56</v>
      </c>
      <c r="BL217" s="14" t="s">
        <v>162</v>
      </c>
      <c r="BM217" s="150" t="s">
        <v>411</v>
      </c>
    </row>
    <row r="218" spans="1:65" s="2" customFormat="1" ht="14.45" customHeight="1">
      <c r="A218" s="27"/>
      <c r="B218" s="139"/>
      <c r="C218" s="140" t="s">
        <v>412</v>
      </c>
      <c r="D218" s="140" t="s">
        <v>132</v>
      </c>
      <c r="E218" s="141" t="s">
        <v>413</v>
      </c>
      <c r="F218" s="142" t="s">
        <v>414</v>
      </c>
      <c r="G218" s="143" t="s">
        <v>135</v>
      </c>
      <c r="H218" s="144">
        <v>4</v>
      </c>
      <c r="I218" s="144">
        <v>68.89</v>
      </c>
      <c r="J218" s="144">
        <f t="shared" si="30"/>
        <v>275.56</v>
      </c>
      <c r="K218" s="145"/>
      <c r="L218" s="28"/>
      <c r="M218" s="146" t="s">
        <v>1</v>
      </c>
      <c r="N218" s="147" t="s">
        <v>37</v>
      </c>
      <c r="O218" s="148">
        <v>0</v>
      </c>
      <c r="P218" s="148">
        <f t="shared" si="31"/>
        <v>0</v>
      </c>
      <c r="Q218" s="148">
        <v>0</v>
      </c>
      <c r="R218" s="148">
        <f t="shared" si="32"/>
        <v>0</v>
      </c>
      <c r="S218" s="148">
        <v>0</v>
      </c>
      <c r="T218" s="149">
        <f t="shared" si="33"/>
        <v>0</v>
      </c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R218" s="150" t="s">
        <v>162</v>
      </c>
      <c r="AT218" s="150" t="s">
        <v>132</v>
      </c>
      <c r="AU218" s="150" t="s">
        <v>137</v>
      </c>
      <c r="AY218" s="14" t="s">
        <v>129</v>
      </c>
      <c r="BE218" s="151">
        <f t="shared" si="34"/>
        <v>0</v>
      </c>
      <c r="BF218" s="151">
        <f t="shared" si="35"/>
        <v>275.56</v>
      </c>
      <c r="BG218" s="151">
        <f t="shared" si="36"/>
        <v>0</v>
      </c>
      <c r="BH218" s="151">
        <f t="shared" si="37"/>
        <v>0</v>
      </c>
      <c r="BI218" s="151">
        <f t="shared" si="38"/>
        <v>0</v>
      </c>
      <c r="BJ218" s="14" t="s">
        <v>137</v>
      </c>
      <c r="BK218" s="152">
        <f t="shared" si="39"/>
        <v>275.56</v>
      </c>
      <c r="BL218" s="14" t="s">
        <v>162</v>
      </c>
      <c r="BM218" s="150" t="s">
        <v>415</v>
      </c>
    </row>
    <row r="219" spans="1:65" s="2" customFormat="1" ht="24.2" customHeight="1">
      <c r="A219" s="27"/>
      <c r="B219" s="139"/>
      <c r="C219" s="153" t="s">
        <v>271</v>
      </c>
      <c r="D219" s="153" t="s">
        <v>202</v>
      </c>
      <c r="E219" s="154" t="s">
        <v>416</v>
      </c>
      <c r="F219" s="155" t="s">
        <v>417</v>
      </c>
      <c r="G219" s="156" t="s">
        <v>135</v>
      </c>
      <c r="H219" s="157">
        <v>4</v>
      </c>
      <c r="I219" s="157">
        <v>19.48</v>
      </c>
      <c r="J219" s="157">
        <f t="shared" si="30"/>
        <v>77.92</v>
      </c>
      <c r="K219" s="158"/>
      <c r="L219" s="159"/>
      <c r="M219" s="160" t="s">
        <v>1</v>
      </c>
      <c r="N219" s="161" t="s">
        <v>37</v>
      </c>
      <c r="O219" s="148">
        <v>0</v>
      </c>
      <c r="P219" s="148">
        <f t="shared" si="31"/>
        <v>0</v>
      </c>
      <c r="Q219" s="148">
        <v>0</v>
      </c>
      <c r="R219" s="148">
        <f t="shared" si="32"/>
        <v>0</v>
      </c>
      <c r="S219" s="148">
        <v>0</v>
      </c>
      <c r="T219" s="149">
        <f t="shared" si="33"/>
        <v>0</v>
      </c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R219" s="150" t="s">
        <v>190</v>
      </c>
      <c r="AT219" s="150" t="s">
        <v>202</v>
      </c>
      <c r="AU219" s="150" t="s">
        <v>137</v>
      </c>
      <c r="AY219" s="14" t="s">
        <v>129</v>
      </c>
      <c r="BE219" s="151">
        <f t="shared" si="34"/>
        <v>0</v>
      </c>
      <c r="BF219" s="151">
        <f t="shared" si="35"/>
        <v>77.92</v>
      </c>
      <c r="BG219" s="151">
        <f t="shared" si="36"/>
        <v>0</v>
      </c>
      <c r="BH219" s="151">
        <f t="shared" si="37"/>
        <v>0</v>
      </c>
      <c r="BI219" s="151">
        <f t="shared" si="38"/>
        <v>0</v>
      </c>
      <c r="BJ219" s="14" t="s">
        <v>137</v>
      </c>
      <c r="BK219" s="152">
        <f t="shared" si="39"/>
        <v>77.92</v>
      </c>
      <c r="BL219" s="14" t="s">
        <v>162</v>
      </c>
      <c r="BM219" s="150" t="s">
        <v>418</v>
      </c>
    </row>
    <row r="220" spans="1:65" s="2" customFormat="1" ht="24.2" customHeight="1">
      <c r="A220" s="27"/>
      <c r="B220" s="139"/>
      <c r="C220" s="140" t="s">
        <v>419</v>
      </c>
      <c r="D220" s="140" t="s">
        <v>132</v>
      </c>
      <c r="E220" s="141" t="s">
        <v>420</v>
      </c>
      <c r="F220" s="142" t="s">
        <v>421</v>
      </c>
      <c r="G220" s="143" t="s">
        <v>135</v>
      </c>
      <c r="H220" s="144">
        <v>8</v>
      </c>
      <c r="I220" s="144">
        <v>1.85</v>
      </c>
      <c r="J220" s="144">
        <f t="shared" si="30"/>
        <v>14.8</v>
      </c>
      <c r="K220" s="145"/>
      <c r="L220" s="28"/>
      <c r="M220" s="146" t="s">
        <v>1</v>
      </c>
      <c r="N220" s="147" t="s">
        <v>37</v>
      </c>
      <c r="O220" s="148">
        <v>0</v>
      </c>
      <c r="P220" s="148">
        <f t="shared" si="31"/>
        <v>0</v>
      </c>
      <c r="Q220" s="148">
        <v>0</v>
      </c>
      <c r="R220" s="148">
        <f t="shared" si="32"/>
        <v>0</v>
      </c>
      <c r="S220" s="148">
        <v>0</v>
      </c>
      <c r="T220" s="149">
        <f t="shared" si="33"/>
        <v>0</v>
      </c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R220" s="150" t="s">
        <v>162</v>
      </c>
      <c r="AT220" s="150" t="s">
        <v>132</v>
      </c>
      <c r="AU220" s="150" t="s">
        <v>137</v>
      </c>
      <c r="AY220" s="14" t="s">
        <v>129</v>
      </c>
      <c r="BE220" s="151">
        <f t="shared" si="34"/>
        <v>0</v>
      </c>
      <c r="BF220" s="151">
        <f t="shared" si="35"/>
        <v>14.8</v>
      </c>
      <c r="BG220" s="151">
        <f t="shared" si="36"/>
        <v>0</v>
      </c>
      <c r="BH220" s="151">
        <f t="shared" si="37"/>
        <v>0</v>
      </c>
      <c r="BI220" s="151">
        <f t="shared" si="38"/>
        <v>0</v>
      </c>
      <c r="BJ220" s="14" t="s">
        <v>137</v>
      </c>
      <c r="BK220" s="152">
        <f t="shared" si="39"/>
        <v>14.8</v>
      </c>
      <c r="BL220" s="14" t="s">
        <v>162</v>
      </c>
      <c r="BM220" s="150" t="s">
        <v>422</v>
      </c>
    </row>
    <row r="221" spans="1:65" s="2" customFormat="1" ht="14.45" customHeight="1">
      <c r="A221" s="27"/>
      <c r="B221" s="139"/>
      <c r="C221" s="140" t="s">
        <v>276</v>
      </c>
      <c r="D221" s="140" t="s">
        <v>132</v>
      </c>
      <c r="E221" s="141" t="s">
        <v>423</v>
      </c>
      <c r="F221" s="142" t="s">
        <v>424</v>
      </c>
      <c r="G221" s="143" t="s">
        <v>143</v>
      </c>
      <c r="H221" s="144">
        <v>10.8</v>
      </c>
      <c r="I221" s="144">
        <v>8.02</v>
      </c>
      <c r="J221" s="144">
        <f t="shared" si="30"/>
        <v>86.616</v>
      </c>
      <c r="K221" s="145"/>
      <c r="L221" s="28"/>
      <c r="M221" s="146" t="s">
        <v>1</v>
      </c>
      <c r="N221" s="147" t="s">
        <v>37</v>
      </c>
      <c r="O221" s="148">
        <v>0</v>
      </c>
      <c r="P221" s="148">
        <f t="shared" si="31"/>
        <v>0</v>
      </c>
      <c r="Q221" s="148">
        <v>0</v>
      </c>
      <c r="R221" s="148">
        <f t="shared" si="32"/>
        <v>0</v>
      </c>
      <c r="S221" s="148">
        <v>0</v>
      </c>
      <c r="T221" s="149">
        <f t="shared" si="33"/>
        <v>0</v>
      </c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R221" s="150" t="s">
        <v>162</v>
      </c>
      <c r="AT221" s="150" t="s">
        <v>132</v>
      </c>
      <c r="AU221" s="150" t="s">
        <v>137</v>
      </c>
      <c r="AY221" s="14" t="s">
        <v>129</v>
      </c>
      <c r="BE221" s="151">
        <f t="shared" si="34"/>
        <v>0</v>
      </c>
      <c r="BF221" s="151">
        <f t="shared" si="35"/>
        <v>86.616</v>
      </c>
      <c r="BG221" s="151">
        <f t="shared" si="36"/>
        <v>0</v>
      </c>
      <c r="BH221" s="151">
        <f t="shared" si="37"/>
        <v>0</v>
      </c>
      <c r="BI221" s="151">
        <f t="shared" si="38"/>
        <v>0</v>
      </c>
      <c r="BJ221" s="14" t="s">
        <v>137</v>
      </c>
      <c r="BK221" s="152">
        <f t="shared" si="39"/>
        <v>86.616</v>
      </c>
      <c r="BL221" s="14" t="s">
        <v>162</v>
      </c>
      <c r="BM221" s="150" t="s">
        <v>425</v>
      </c>
    </row>
    <row r="222" spans="1:65" s="2" customFormat="1" ht="24.2" customHeight="1">
      <c r="A222" s="27"/>
      <c r="B222" s="139"/>
      <c r="C222" s="153" t="s">
        <v>426</v>
      </c>
      <c r="D222" s="153" t="s">
        <v>202</v>
      </c>
      <c r="E222" s="154" t="s">
        <v>427</v>
      </c>
      <c r="F222" s="155" t="s">
        <v>428</v>
      </c>
      <c r="G222" s="156" t="s">
        <v>135</v>
      </c>
      <c r="H222" s="157">
        <v>4</v>
      </c>
      <c r="I222" s="157">
        <v>59.81</v>
      </c>
      <c r="J222" s="157">
        <f t="shared" si="30"/>
        <v>239.24</v>
      </c>
      <c r="K222" s="158"/>
      <c r="L222" s="159"/>
      <c r="M222" s="160" t="s">
        <v>1</v>
      </c>
      <c r="N222" s="161" t="s">
        <v>37</v>
      </c>
      <c r="O222" s="148">
        <v>0</v>
      </c>
      <c r="P222" s="148">
        <f t="shared" si="31"/>
        <v>0</v>
      </c>
      <c r="Q222" s="148">
        <v>0</v>
      </c>
      <c r="R222" s="148">
        <f t="shared" si="32"/>
        <v>0</v>
      </c>
      <c r="S222" s="148">
        <v>0</v>
      </c>
      <c r="T222" s="149">
        <f t="shared" si="33"/>
        <v>0</v>
      </c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R222" s="150" t="s">
        <v>190</v>
      </c>
      <c r="AT222" s="150" t="s">
        <v>202</v>
      </c>
      <c r="AU222" s="150" t="s">
        <v>137</v>
      </c>
      <c r="AY222" s="14" t="s">
        <v>129</v>
      </c>
      <c r="BE222" s="151">
        <f t="shared" si="34"/>
        <v>0</v>
      </c>
      <c r="BF222" s="151">
        <f t="shared" si="35"/>
        <v>239.24</v>
      </c>
      <c r="BG222" s="151">
        <f t="shared" si="36"/>
        <v>0</v>
      </c>
      <c r="BH222" s="151">
        <f t="shared" si="37"/>
        <v>0</v>
      </c>
      <c r="BI222" s="151">
        <f t="shared" si="38"/>
        <v>0</v>
      </c>
      <c r="BJ222" s="14" t="s">
        <v>137</v>
      </c>
      <c r="BK222" s="152">
        <f t="shared" si="39"/>
        <v>239.24</v>
      </c>
      <c r="BL222" s="14" t="s">
        <v>162</v>
      </c>
      <c r="BM222" s="150" t="s">
        <v>429</v>
      </c>
    </row>
    <row r="223" spans="1:65" s="2" customFormat="1" ht="24.2" customHeight="1">
      <c r="A223" s="27"/>
      <c r="B223" s="139"/>
      <c r="C223" s="140" t="s">
        <v>279</v>
      </c>
      <c r="D223" s="140" t="s">
        <v>132</v>
      </c>
      <c r="E223" s="141" t="s">
        <v>430</v>
      </c>
      <c r="F223" s="142" t="s">
        <v>431</v>
      </c>
      <c r="G223" s="143" t="s">
        <v>135</v>
      </c>
      <c r="H223" s="144">
        <v>12</v>
      </c>
      <c r="I223" s="144">
        <v>31.41</v>
      </c>
      <c r="J223" s="144">
        <f t="shared" si="30"/>
        <v>376.92</v>
      </c>
      <c r="K223" s="145"/>
      <c r="L223" s="28"/>
      <c r="M223" s="146" t="s">
        <v>1</v>
      </c>
      <c r="N223" s="147" t="s">
        <v>37</v>
      </c>
      <c r="O223" s="148">
        <v>0</v>
      </c>
      <c r="P223" s="148">
        <f t="shared" si="31"/>
        <v>0</v>
      </c>
      <c r="Q223" s="148">
        <v>0</v>
      </c>
      <c r="R223" s="148">
        <f t="shared" si="32"/>
        <v>0</v>
      </c>
      <c r="S223" s="148">
        <v>0</v>
      </c>
      <c r="T223" s="149">
        <f t="shared" si="33"/>
        <v>0</v>
      </c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R223" s="150" t="s">
        <v>162</v>
      </c>
      <c r="AT223" s="150" t="s">
        <v>132</v>
      </c>
      <c r="AU223" s="150" t="s">
        <v>137</v>
      </c>
      <c r="AY223" s="14" t="s">
        <v>129</v>
      </c>
      <c r="BE223" s="151">
        <f t="shared" si="34"/>
        <v>0</v>
      </c>
      <c r="BF223" s="151">
        <f t="shared" si="35"/>
        <v>376.92</v>
      </c>
      <c r="BG223" s="151">
        <f t="shared" si="36"/>
        <v>0</v>
      </c>
      <c r="BH223" s="151">
        <f t="shared" si="37"/>
        <v>0</v>
      </c>
      <c r="BI223" s="151">
        <f t="shared" si="38"/>
        <v>0</v>
      </c>
      <c r="BJ223" s="14" t="s">
        <v>137</v>
      </c>
      <c r="BK223" s="152">
        <f t="shared" si="39"/>
        <v>376.92</v>
      </c>
      <c r="BL223" s="14" t="s">
        <v>162</v>
      </c>
      <c r="BM223" s="150" t="s">
        <v>432</v>
      </c>
    </row>
    <row r="224" spans="1:65" s="2" customFormat="1" ht="24.2" customHeight="1">
      <c r="A224" s="27"/>
      <c r="B224" s="139"/>
      <c r="C224" s="153" t="s">
        <v>433</v>
      </c>
      <c r="D224" s="153" t="s">
        <v>202</v>
      </c>
      <c r="E224" s="154" t="s">
        <v>434</v>
      </c>
      <c r="F224" s="155" t="s">
        <v>435</v>
      </c>
      <c r="G224" s="156" t="s">
        <v>135</v>
      </c>
      <c r="H224" s="157">
        <v>12</v>
      </c>
      <c r="I224" s="157">
        <v>19.78</v>
      </c>
      <c r="J224" s="157">
        <f t="shared" si="30"/>
        <v>237.36</v>
      </c>
      <c r="K224" s="158"/>
      <c r="L224" s="159"/>
      <c r="M224" s="160" t="s">
        <v>1</v>
      </c>
      <c r="N224" s="161" t="s">
        <v>37</v>
      </c>
      <c r="O224" s="148">
        <v>0</v>
      </c>
      <c r="P224" s="148">
        <f t="shared" si="31"/>
        <v>0</v>
      </c>
      <c r="Q224" s="148">
        <v>0</v>
      </c>
      <c r="R224" s="148">
        <f t="shared" si="32"/>
        <v>0</v>
      </c>
      <c r="S224" s="148">
        <v>0</v>
      </c>
      <c r="T224" s="149">
        <f t="shared" si="33"/>
        <v>0</v>
      </c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R224" s="150" t="s">
        <v>190</v>
      </c>
      <c r="AT224" s="150" t="s">
        <v>202</v>
      </c>
      <c r="AU224" s="150" t="s">
        <v>137</v>
      </c>
      <c r="AY224" s="14" t="s">
        <v>129</v>
      </c>
      <c r="BE224" s="151">
        <f t="shared" si="34"/>
        <v>0</v>
      </c>
      <c r="BF224" s="151">
        <f t="shared" si="35"/>
        <v>237.36</v>
      </c>
      <c r="BG224" s="151">
        <f t="shared" si="36"/>
        <v>0</v>
      </c>
      <c r="BH224" s="151">
        <f t="shared" si="37"/>
        <v>0</v>
      </c>
      <c r="BI224" s="151">
        <f t="shared" si="38"/>
        <v>0</v>
      </c>
      <c r="BJ224" s="14" t="s">
        <v>137</v>
      </c>
      <c r="BK224" s="152">
        <f t="shared" si="39"/>
        <v>237.36</v>
      </c>
      <c r="BL224" s="14" t="s">
        <v>162</v>
      </c>
      <c r="BM224" s="150" t="s">
        <v>436</v>
      </c>
    </row>
    <row r="225" spans="1:65" s="2" customFormat="1" ht="37.9" customHeight="1">
      <c r="A225" s="27"/>
      <c r="B225" s="139"/>
      <c r="C225" s="153" t="s">
        <v>283</v>
      </c>
      <c r="D225" s="153" t="s">
        <v>202</v>
      </c>
      <c r="E225" s="154" t="s">
        <v>437</v>
      </c>
      <c r="F225" s="155" t="s">
        <v>438</v>
      </c>
      <c r="G225" s="156" t="s">
        <v>135</v>
      </c>
      <c r="H225" s="157">
        <v>12</v>
      </c>
      <c r="I225" s="157">
        <v>91</v>
      </c>
      <c r="J225" s="157">
        <f t="shared" si="30"/>
        <v>1092</v>
      </c>
      <c r="K225" s="158"/>
      <c r="L225" s="159"/>
      <c r="M225" s="160" t="s">
        <v>1</v>
      </c>
      <c r="N225" s="161" t="s">
        <v>37</v>
      </c>
      <c r="O225" s="148">
        <v>0</v>
      </c>
      <c r="P225" s="148">
        <f t="shared" si="31"/>
        <v>0</v>
      </c>
      <c r="Q225" s="148">
        <v>0</v>
      </c>
      <c r="R225" s="148">
        <f t="shared" si="32"/>
        <v>0</v>
      </c>
      <c r="S225" s="148">
        <v>0</v>
      </c>
      <c r="T225" s="149">
        <f t="shared" si="33"/>
        <v>0</v>
      </c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R225" s="150" t="s">
        <v>190</v>
      </c>
      <c r="AT225" s="150" t="s">
        <v>202</v>
      </c>
      <c r="AU225" s="150" t="s">
        <v>137</v>
      </c>
      <c r="AY225" s="14" t="s">
        <v>129</v>
      </c>
      <c r="BE225" s="151">
        <f t="shared" si="34"/>
        <v>0</v>
      </c>
      <c r="BF225" s="151">
        <f t="shared" si="35"/>
        <v>1092</v>
      </c>
      <c r="BG225" s="151">
        <f t="shared" si="36"/>
        <v>0</v>
      </c>
      <c r="BH225" s="151">
        <f t="shared" si="37"/>
        <v>0</v>
      </c>
      <c r="BI225" s="151">
        <f t="shared" si="38"/>
        <v>0</v>
      </c>
      <c r="BJ225" s="14" t="s">
        <v>137</v>
      </c>
      <c r="BK225" s="152">
        <f t="shared" si="39"/>
        <v>1092</v>
      </c>
      <c r="BL225" s="14" t="s">
        <v>162</v>
      </c>
      <c r="BM225" s="150" t="s">
        <v>439</v>
      </c>
    </row>
    <row r="226" spans="1:65" s="2" customFormat="1" ht="24.2" customHeight="1">
      <c r="A226" s="27"/>
      <c r="B226" s="139"/>
      <c r="C226" s="140" t="s">
        <v>440</v>
      </c>
      <c r="D226" s="140" t="s">
        <v>132</v>
      </c>
      <c r="E226" s="141" t="s">
        <v>441</v>
      </c>
      <c r="F226" s="142" t="s">
        <v>442</v>
      </c>
      <c r="G226" s="143" t="s">
        <v>313</v>
      </c>
      <c r="H226" s="144">
        <v>201.4</v>
      </c>
      <c r="I226" s="144">
        <v>0.82152707999999997</v>
      </c>
      <c r="J226" s="144">
        <f t="shared" si="30"/>
        <v>165.45599999999999</v>
      </c>
      <c r="K226" s="145"/>
      <c r="L226" s="28"/>
      <c r="M226" s="146" t="s">
        <v>1</v>
      </c>
      <c r="N226" s="147" t="s">
        <v>37</v>
      </c>
      <c r="O226" s="148">
        <v>0</v>
      </c>
      <c r="P226" s="148">
        <f t="shared" si="31"/>
        <v>0</v>
      </c>
      <c r="Q226" s="148">
        <v>0</v>
      </c>
      <c r="R226" s="148">
        <f t="shared" si="32"/>
        <v>0</v>
      </c>
      <c r="S226" s="148">
        <v>0</v>
      </c>
      <c r="T226" s="149">
        <f t="shared" si="33"/>
        <v>0</v>
      </c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R226" s="150" t="s">
        <v>162</v>
      </c>
      <c r="AT226" s="150" t="s">
        <v>132</v>
      </c>
      <c r="AU226" s="150" t="s">
        <v>137</v>
      </c>
      <c r="AY226" s="14" t="s">
        <v>129</v>
      </c>
      <c r="BE226" s="151">
        <f t="shared" si="34"/>
        <v>0</v>
      </c>
      <c r="BF226" s="151">
        <f t="shared" si="35"/>
        <v>165.45599999999999</v>
      </c>
      <c r="BG226" s="151">
        <f t="shared" si="36"/>
        <v>0</v>
      </c>
      <c r="BH226" s="151">
        <f t="shared" si="37"/>
        <v>0</v>
      </c>
      <c r="BI226" s="151">
        <f t="shared" si="38"/>
        <v>0</v>
      </c>
      <c r="BJ226" s="14" t="s">
        <v>137</v>
      </c>
      <c r="BK226" s="152">
        <f t="shared" si="39"/>
        <v>165.45599999999999</v>
      </c>
      <c r="BL226" s="14" t="s">
        <v>162</v>
      </c>
      <c r="BM226" s="150" t="s">
        <v>443</v>
      </c>
    </row>
    <row r="227" spans="1:65" s="12" customFormat="1" ht="22.9" customHeight="1">
      <c r="B227" s="127"/>
      <c r="D227" s="128" t="s">
        <v>70</v>
      </c>
      <c r="E227" s="137" t="s">
        <v>444</v>
      </c>
      <c r="F227" s="137" t="s">
        <v>445</v>
      </c>
      <c r="J227" s="138">
        <f>BK227</f>
        <v>0</v>
      </c>
      <c r="L227" s="127"/>
      <c r="M227" s="131"/>
      <c r="N227" s="132"/>
      <c r="O227" s="132"/>
      <c r="P227" s="133">
        <v>0</v>
      </c>
      <c r="Q227" s="132"/>
      <c r="R227" s="133">
        <v>0</v>
      </c>
      <c r="S227" s="132"/>
      <c r="T227" s="134">
        <v>0</v>
      </c>
      <c r="AR227" s="128" t="s">
        <v>137</v>
      </c>
      <c r="AT227" s="135" t="s">
        <v>70</v>
      </c>
      <c r="AU227" s="135" t="s">
        <v>79</v>
      </c>
      <c r="AY227" s="128" t="s">
        <v>129</v>
      </c>
      <c r="BK227" s="136">
        <v>0</v>
      </c>
    </row>
    <row r="228" spans="1:65" s="12" customFormat="1" ht="22.9" customHeight="1">
      <c r="B228" s="127"/>
      <c r="D228" s="128" t="s">
        <v>70</v>
      </c>
      <c r="E228" s="137" t="s">
        <v>446</v>
      </c>
      <c r="F228" s="137" t="s">
        <v>447</v>
      </c>
      <c r="J228" s="138">
        <f>BK228</f>
        <v>2000.924</v>
      </c>
      <c r="L228" s="127"/>
      <c r="M228" s="131"/>
      <c r="N228" s="132"/>
      <c r="O228" s="132"/>
      <c r="P228" s="133">
        <f>SUM(P229:P233)</f>
        <v>0</v>
      </c>
      <c r="Q228" s="132"/>
      <c r="R228" s="133">
        <f>SUM(R229:R233)</f>
        <v>0</v>
      </c>
      <c r="S228" s="132"/>
      <c r="T228" s="134">
        <f>SUM(T229:T233)</f>
        <v>0</v>
      </c>
      <c r="AR228" s="128" t="s">
        <v>137</v>
      </c>
      <c r="AT228" s="135" t="s">
        <v>70</v>
      </c>
      <c r="AU228" s="135" t="s">
        <v>79</v>
      </c>
      <c r="AY228" s="128" t="s">
        <v>129</v>
      </c>
      <c r="BK228" s="136">
        <f>SUM(BK229:BK233)</f>
        <v>2000.924</v>
      </c>
    </row>
    <row r="229" spans="1:65" s="2" customFormat="1" ht="14.45" customHeight="1">
      <c r="A229" s="27"/>
      <c r="B229" s="139"/>
      <c r="C229" s="140" t="s">
        <v>286</v>
      </c>
      <c r="D229" s="140" t="s">
        <v>132</v>
      </c>
      <c r="E229" s="141" t="s">
        <v>448</v>
      </c>
      <c r="F229" s="142" t="s">
        <v>449</v>
      </c>
      <c r="G229" s="143" t="s">
        <v>143</v>
      </c>
      <c r="H229" s="144">
        <v>15.2</v>
      </c>
      <c r="I229" s="144">
        <v>3.5</v>
      </c>
      <c r="J229" s="144">
        <f>ROUND(I229*H229,3)</f>
        <v>53.2</v>
      </c>
      <c r="K229" s="145"/>
      <c r="L229" s="28"/>
      <c r="M229" s="146" t="s">
        <v>1</v>
      </c>
      <c r="N229" s="147" t="s">
        <v>37</v>
      </c>
      <c r="O229" s="148">
        <v>0</v>
      </c>
      <c r="P229" s="148">
        <f>O229*H229</f>
        <v>0</v>
      </c>
      <c r="Q229" s="148">
        <v>0</v>
      </c>
      <c r="R229" s="148">
        <f>Q229*H229</f>
        <v>0</v>
      </c>
      <c r="S229" s="148">
        <v>0</v>
      </c>
      <c r="T229" s="149">
        <f>S229*H229</f>
        <v>0</v>
      </c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R229" s="150" t="s">
        <v>162</v>
      </c>
      <c r="AT229" s="150" t="s">
        <v>132</v>
      </c>
      <c r="AU229" s="150" t="s">
        <v>137</v>
      </c>
      <c r="AY229" s="14" t="s">
        <v>129</v>
      </c>
      <c r="BE229" s="151">
        <f>IF(N229="základná",J229,0)</f>
        <v>0</v>
      </c>
      <c r="BF229" s="151">
        <f>IF(N229="znížená",J229,0)</f>
        <v>53.2</v>
      </c>
      <c r="BG229" s="151">
        <f>IF(N229="zákl. prenesená",J229,0)</f>
        <v>0</v>
      </c>
      <c r="BH229" s="151">
        <f>IF(N229="zníž. prenesená",J229,0)</f>
        <v>0</v>
      </c>
      <c r="BI229" s="151">
        <f>IF(N229="nulová",J229,0)</f>
        <v>0</v>
      </c>
      <c r="BJ229" s="14" t="s">
        <v>137</v>
      </c>
      <c r="BK229" s="152">
        <f>ROUND(I229*H229,3)</f>
        <v>53.2</v>
      </c>
      <c r="BL229" s="14" t="s">
        <v>162</v>
      </c>
      <c r="BM229" s="150" t="s">
        <v>450</v>
      </c>
    </row>
    <row r="230" spans="1:65" s="2" customFormat="1" ht="37.9" customHeight="1">
      <c r="A230" s="27"/>
      <c r="B230" s="139"/>
      <c r="C230" s="140" t="s">
        <v>451</v>
      </c>
      <c r="D230" s="140" t="s">
        <v>132</v>
      </c>
      <c r="E230" s="141" t="s">
        <v>452</v>
      </c>
      <c r="F230" s="142" t="s">
        <v>453</v>
      </c>
      <c r="G230" s="143" t="s">
        <v>140</v>
      </c>
      <c r="H230" s="144">
        <v>33.6</v>
      </c>
      <c r="I230" s="144">
        <v>19.899999999999999</v>
      </c>
      <c r="J230" s="144">
        <f>ROUND(I230*H230,3)</f>
        <v>668.64</v>
      </c>
      <c r="K230" s="145"/>
      <c r="L230" s="28"/>
      <c r="M230" s="146" t="s">
        <v>1</v>
      </c>
      <c r="N230" s="147" t="s">
        <v>37</v>
      </c>
      <c r="O230" s="148">
        <v>0</v>
      </c>
      <c r="P230" s="148">
        <f>O230*H230</f>
        <v>0</v>
      </c>
      <c r="Q230" s="148">
        <v>0</v>
      </c>
      <c r="R230" s="148">
        <f>Q230*H230</f>
        <v>0</v>
      </c>
      <c r="S230" s="148">
        <v>0</v>
      </c>
      <c r="T230" s="149">
        <f>S230*H230</f>
        <v>0</v>
      </c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R230" s="150" t="s">
        <v>162</v>
      </c>
      <c r="AT230" s="150" t="s">
        <v>132</v>
      </c>
      <c r="AU230" s="150" t="s">
        <v>137</v>
      </c>
      <c r="AY230" s="14" t="s">
        <v>129</v>
      </c>
      <c r="BE230" s="151">
        <f>IF(N230="základná",J230,0)</f>
        <v>0</v>
      </c>
      <c r="BF230" s="151">
        <f>IF(N230="znížená",J230,0)</f>
        <v>668.64</v>
      </c>
      <c r="BG230" s="151">
        <f>IF(N230="zákl. prenesená",J230,0)</f>
        <v>0</v>
      </c>
      <c r="BH230" s="151">
        <f>IF(N230="zníž. prenesená",J230,0)</f>
        <v>0</v>
      </c>
      <c r="BI230" s="151">
        <f>IF(N230="nulová",J230,0)</f>
        <v>0</v>
      </c>
      <c r="BJ230" s="14" t="s">
        <v>137</v>
      </c>
      <c r="BK230" s="152">
        <f>ROUND(I230*H230,3)</f>
        <v>668.64</v>
      </c>
      <c r="BL230" s="14" t="s">
        <v>162</v>
      </c>
      <c r="BM230" s="150" t="s">
        <v>454</v>
      </c>
    </row>
    <row r="231" spans="1:65" s="2" customFormat="1" ht="24.2" customHeight="1">
      <c r="A231" s="27"/>
      <c r="B231" s="139"/>
      <c r="C231" s="153" t="s">
        <v>292</v>
      </c>
      <c r="D231" s="153" t="s">
        <v>202</v>
      </c>
      <c r="E231" s="154" t="s">
        <v>455</v>
      </c>
      <c r="F231" s="155" t="s">
        <v>456</v>
      </c>
      <c r="G231" s="156" t="s">
        <v>140</v>
      </c>
      <c r="H231" s="157">
        <v>43.68</v>
      </c>
      <c r="I231" s="157">
        <v>26.86</v>
      </c>
      <c r="J231" s="157">
        <f>ROUND(I231*H231,3)</f>
        <v>1173.2449999999999</v>
      </c>
      <c r="K231" s="158"/>
      <c r="L231" s="159"/>
      <c r="M231" s="160" t="s">
        <v>1</v>
      </c>
      <c r="N231" s="161" t="s">
        <v>37</v>
      </c>
      <c r="O231" s="148">
        <v>0</v>
      </c>
      <c r="P231" s="148">
        <f>O231*H231</f>
        <v>0</v>
      </c>
      <c r="Q231" s="148">
        <v>0</v>
      </c>
      <c r="R231" s="148">
        <f>Q231*H231</f>
        <v>0</v>
      </c>
      <c r="S231" s="148">
        <v>0</v>
      </c>
      <c r="T231" s="149">
        <f>S231*H231</f>
        <v>0</v>
      </c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R231" s="150" t="s">
        <v>190</v>
      </c>
      <c r="AT231" s="150" t="s">
        <v>202</v>
      </c>
      <c r="AU231" s="150" t="s">
        <v>137</v>
      </c>
      <c r="AY231" s="14" t="s">
        <v>129</v>
      </c>
      <c r="BE231" s="151">
        <f>IF(N231="základná",J231,0)</f>
        <v>0</v>
      </c>
      <c r="BF231" s="151">
        <f>IF(N231="znížená",J231,0)</f>
        <v>1173.2449999999999</v>
      </c>
      <c r="BG231" s="151">
        <f>IF(N231="zákl. prenesená",J231,0)</f>
        <v>0</v>
      </c>
      <c r="BH231" s="151">
        <f>IF(N231="zníž. prenesená",J231,0)</f>
        <v>0</v>
      </c>
      <c r="BI231" s="151">
        <f>IF(N231="nulová",J231,0)</f>
        <v>0</v>
      </c>
      <c r="BJ231" s="14" t="s">
        <v>137</v>
      </c>
      <c r="BK231" s="152">
        <f>ROUND(I231*H231,3)</f>
        <v>1173.2449999999999</v>
      </c>
      <c r="BL231" s="14" t="s">
        <v>162</v>
      </c>
      <c r="BM231" s="150" t="s">
        <v>457</v>
      </c>
    </row>
    <row r="232" spans="1:65" s="2" customFormat="1" ht="14.45" customHeight="1">
      <c r="A232" s="27"/>
      <c r="B232" s="139"/>
      <c r="C232" s="140" t="s">
        <v>458</v>
      </c>
      <c r="D232" s="140" t="s">
        <v>132</v>
      </c>
      <c r="E232" s="141" t="s">
        <v>459</v>
      </c>
      <c r="F232" s="142" t="s">
        <v>460</v>
      </c>
      <c r="G232" s="143" t="s">
        <v>143</v>
      </c>
      <c r="H232" s="144">
        <v>15.2</v>
      </c>
      <c r="I232" s="144">
        <v>1.67</v>
      </c>
      <c r="J232" s="144">
        <f>ROUND(I232*H232,3)</f>
        <v>25.384</v>
      </c>
      <c r="K232" s="145"/>
      <c r="L232" s="28"/>
      <c r="M232" s="146" t="s">
        <v>1</v>
      </c>
      <c r="N232" s="147" t="s">
        <v>37</v>
      </c>
      <c r="O232" s="148">
        <v>0</v>
      </c>
      <c r="P232" s="148">
        <f>O232*H232</f>
        <v>0</v>
      </c>
      <c r="Q232" s="148">
        <v>0</v>
      </c>
      <c r="R232" s="148">
        <f>Q232*H232</f>
        <v>0</v>
      </c>
      <c r="S232" s="148">
        <v>0</v>
      </c>
      <c r="T232" s="149">
        <f>S232*H232</f>
        <v>0</v>
      </c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R232" s="150" t="s">
        <v>162</v>
      </c>
      <c r="AT232" s="150" t="s">
        <v>132</v>
      </c>
      <c r="AU232" s="150" t="s">
        <v>137</v>
      </c>
      <c r="AY232" s="14" t="s">
        <v>129</v>
      </c>
      <c r="BE232" s="151">
        <f>IF(N232="základná",J232,0)</f>
        <v>0</v>
      </c>
      <c r="BF232" s="151">
        <f>IF(N232="znížená",J232,0)</f>
        <v>25.384</v>
      </c>
      <c r="BG232" s="151">
        <f>IF(N232="zákl. prenesená",J232,0)</f>
        <v>0</v>
      </c>
      <c r="BH232" s="151">
        <f>IF(N232="zníž. prenesená",J232,0)</f>
        <v>0</v>
      </c>
      <c r="BI232" s="151">
        <f>IF(N232="nulová",J232,0)</f>
        <v>0</v>
      </c>
      <c r="BJ232" s="14" t="s">
        <v>137</v>
      </c>
      <c r="BK232" s="152">
        <f>ROUND(I232*H232,3)</f>
        <v>25.384</v>
      </c>
      <c r="BL232" s="14" t="s">
        <v>162</v>
      </c>
      <c r="BM232" s="150" t="s">
        <v>461</v>
      </c>
    </row>
    <row r="233" spans="1:65" s="2" customFormat="1" ht="24.2" customHeight="1">
      <c r="A233" s="27"/>
      <c r="B233" s="139"/>
      <c r="C233" s="140" t="s">
        <v>295</v>
      </c>
      <c r="D233" s="140" t="s">
        <v>132</v>
      </c>
      <c r="E233" s="141" t="s">
        <v>462</v>
      </c>
      <c r="F233" s="142" t="s">
        <v>463</v>
      </c>
      <c r="G233" s="143" t="s">
        <v>313</v>
      </c>
      <c r="H233" s="144">
        <v>18.716000000000001</v>
      </c>
      <c r="I233" s="144">
        <v>4.2987257300000001</v>
      </c>
      <c r="J233" s="144">
        <f>ROUND(I233*H233,3)</f>
        <v>80.454999999999998</v>
      </c>
      <c r="K233" s="145"/>
      <c r="L233" s="28"/>
      <c r="M233" s="146" t="s">
        <v>1</v>
      </c>
      <c r="N233" s="147" t="s">
        <v>37</v>
      </c>
      <c r="O233" s="148">
        <v>0</v>
      </c>
      <c r="P233" s="148">
        <f>O233*H233</f>
        <v>0</v>
      </c>
      <c r="Q233" s="148">
        <v>0</v>
      </c>
      <c r="R233" s="148">
        <f>Q233*H233</f>
        <v>0</v>
      </c>
      <c r="S233" s="148">
        <v>0</v>
      </c>
      <c r="T233" s="149">
        <f>S233*H233</f>
        <v>0</v>
      </c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R233" s="150" t="s">
        <v>162</v>
      </c>
      <c r="AT233" s="150" t="s">
        <v>132</v>
      </c>
      <c r="AU233" s="150" t="s">
        <v>137</v>
      </c>
      <c r="AY233" s="14" t="s">
        <v>129</v>
      </c>
      <c r="BE233" s="151">
        <f>IF(N233="základná",J233,0)</f>
        <v>0</v>
      </c>
      <c r="BF233" s="151">
        <f>IF(N233="znížená",J233,0)</f>
        <v>80.454999999999998</v>
      </c>
      <c r="BG233" s="151">
        <f>IF(N233="zákl. prenesená",J233,0)</f>
        <v>0</v>
      </c>
      <c r="BH233" s="151">
        <f>IF(N233="zníž. prenesená",J233,0)</f>
        <v>0</v>
      </c>
      <c r="BI233" s="151">
        <f>IF(N233="nulová",J233,0)</f>
        <v>0</v>
      </c>
      <c r="BJ233" s="14" t="s">
        <v>137</v>
      </c>
      <c r="BK233" s="152">
        <f>ROUND(I233*H233,3)</f>
        <v>80.454999999999998</v>
      </c>
      <c r="BL233" s="14" t="s">
        <v>162</v>
      </c>
      <c r="BM233" s="150" t="s">
        <v>464</v>
      </c>
    </row>
    <row r="234" spans="1:65" s="12" customFormat="1" ht="22.9" customHeight="1">
      <c r="B234" s="127"/>
      <c r="D234" s="128" t="s">
        <v>70</v>
      </c>
      <c r="E234" s="137" t="s">
        <v>465</v>
      </c>
      <c r="F234" s="137" t="s">
        <v>466</v>
      </c>
      <c r="J234" s="138">
        <f>BK234</f>
        <v>5255.5290000000005</v>
      </c>
      <c r="L234" s="127"/>
      <c r="M234" s="131"/>
      <c r="N234" s="132"/>
      <c r="O234" s="132"/>
      <c r="P234" s="133">
        <f>SUM(P235:P247)</f>
        <v>0</v>
      </c>
      <c r="Q234" s="132"/>
      <c r="R234" s="133">
        <f>SUM(R235:R247)</f>
        <v>0</v>
      </c>
      <c r="S234" s="132"/>
      <c r="T234" s="134">
        <f>SUM(T235:T247)</f>
        <v>0</v>
      </c>
      <c r="AR234" s="128" t="s">
        <v>137</v>
      </c>
      <c r="AT234" s="135" t="s">
        <v>70</v>
      </c>
      <c r="AU234" s="135" t="s">
        <v>79</v>
      </c>
      <c r="AY234" s="128" t="s">
        <v>129</v>
      </c>
      <c r="BK234" s="136">
        <f>SUM(BK235:BK247)</f>
        <v>5255.5290000000005</v>
      </c>
    </row>
    <row r="235" spans="1:65" s="2" customFormat="1" ht="14.45" customHeight="1">
      <c r="A235" s="27"/>
      <c r="B235" s="139"/>
      <c r="C235" s="140" t="s">
        <v>467</v>
      </c>
      <c r="D235" s="140" t="s">
        <v>132</v>
      </c>
      <c r="E235" s="141" t="s">
        <v>468</v>
      </c>
      <c r="F235" s="142" t="s">
        <v>469</v>
      </c>
      <c r="G235" s="143" t="s">
        <v>143</v>
      </c>
      <c r="H235" s="144">
        <v>145.76</v>
      </c>
      <c r="I235" s="144">
        <v>1.19</v>
      </c>
      <c r="J235" s="144">
        <f t="shared" ref="J235:J247" si="40">ROUND(I235*H235,3)</f>
        <v>173.45400000000001</v>
      </c>
      <c r="K235" s="145"/>
      <c r="L235" s="28"/>
      <c r="M235" s="146" t="s">
        <v>1</v>
      </c>
      <c r="N235" s="147" t="s">
        <v>37</v>
      </c>
      <c r="O235" s="148">
        <v>0</v>
      </c>
      <c r="P235" s="148">
        <f t="shared" ref="P235:P247" si="41">O235*H235</f>
        <v>0</v>
      </c>
      <c r="Q235" s="148">
        <v>0</v>
      </c>
      <c r="R235" s="148">
        <f t="shared" ref="R235:R247" si="42">Q235*H235</f>
        <v>0</v>
      </c>
      <c r="S235" s="148">
        <v>0</v>
      </c>
      <c r="T235" s="149">
        <f t="shared" ref="T235:T247" si="43">S235*H235</f>
        <v>0</v>
      </c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R235" s="150" t="s">
        <v>162</v>
      </c>
      <c r="AT235" s="150" t="s">
        <v>132</v>
      </c>
      <c r="AU235" s="150" t="s">
        <v>137</v>
      </c>
      <c r="AY235" s="14" t="s">
        <v>129</v>
      </c>
      <c r="BE235" s="151">
        <f t="shared" ref="BE235:BE247" si="44">IF(N235="základná",J235,0)</f>
        <v>0</v>
      </c>
      <c r="BF235" s="151">
        <f t="shared" ref="BF235:BF247" si="45">IF(N235="znížená",J235,0)</f>
        <v>173.45400000000001</v>
      </c>
      <c r="BG235" s="151">
        <f t="shared" ref="BG235:BG247" si="46">IF(N235="zákl. prenesená",J235,0)</f>
        <v>0</v>
      </c>
      <c r="BH235" s="151">
        <f t="shared" ref="BH235:BH247" si="47">IF(N235="zníž. prenesená",J235,0)</f>
        <v>0</v>
      </c>
      <c r="BI235" s="151">
        <f t="shared" ref="BI235:BI247" si="48">IF(N235="nulová",J235,0)</f>
        <v>0</v>
      </c>
      <c r="BJ235" s="14" t="s">
        <v>137</v>
      </c>
      <c r="BK235" s="152">
        <f t="shared" ref="BK235:BK247" si="49">ROUND(I235*H235,3)</f>
        <v>173.45400000000001</v>
      </c>
      <c r="BL235" s="14" t="s">
        <v>162</v>
      </c>
      <c r="BM235" s="150" t="s">
        <v>470</v>
      </c>
    </row>
    <row r="236" spans="1:65" s="2" customFormat="1" ht="24.2" customHeight="1">
      <c r="A236" s="27"/>
      <c r="B236" s="139"/>
      <c r="C236" s="140" t="s">
        <v>303</v>
      </c>
      <c r="D236" s="140" t="s">
        <v>132</v>
      </c>
      <c r="E236" s="141" t="s">
        <v>471</v>
      </c>
      <c r="F236" s="142" t="s">
        <v>472</v>
      </c>
      <c r="G236" s="143" t="s">
        <v>140</v>
      </c>
      <c r="H236" s="144">
        <v>157.52000000000001</v>
      </c>
      <c r="I236" s="144">
        <v>2.88</v>
      </c>
      <c r="J236" s="144">
        <f t="shared" si="40"/>
        <v>453.65800000000002</v>
      </c>
      <c r="K236" s="145"/>
      <c r="L236" s="28"/>
      <c r="M236" s="146" t="s">
        <v>1</v>
      </c>
      <c r="N236" s="147" t="s">
        <v>37</v>
      </c>
      <c r="O236" s="148">
        <v>0</v>
      </c>
      <c r="P236" s="148">
        <f t="shared" si="41"/>
        <v>0</v>
      </c>
      <c r="Q236" s="148">
        <v>0</v>
      </c>
      <c r="R236" s="148">
        <f t="shared" si="42"/>
        <v>0</v>
      </c>
      <c r="S236" s="148">
        <v>0</v>
      </c>
      <c r="T236" s="149">
        <f t="shared" si="43"/>
        <v>0</v>
      </c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R236" s="150" t="s">
        <v>162</v>
      </c>
      <c r="AT236" s="150" t="s">
        <v>132</v>
      </c>
      <c r="AU236" s="150" t="s">
        <v>137</v>
      </c>
      <c r="AY236" s="14" t="s">
        <v>129</v>
      </c>
      <c r="BE236" s="151">
        <f t="shared" si="44"/>
        <v>0</v>
      </c>
      <c r="BF236" s="151">
        <f t="shared" si="45"/>
        <v>453.65800000000002</v>
      </c>
      <c r="BG236" s="151">
        <f t="shared" si="46"/>
        <v>0</v>
      </c>
      <c r="BH236" s="151">
        <f t="shared" si="47"/>
        <v>0</v>
      </c>
      <c r="BI236" s="151">
        <f t="shared" si="48"/>
        <v>0</v>
      </c>
      <c r="BJ236" s="14" t="s">
        <v>137</v>
      </c>
      <c r="BK236" s="152">
        <f t="shared" si="49"/>
        <v>453.65800000000002</v>
      </c>
      <c r="BL236" s="14" t="s">
        <v>162</v>
      </c>
      <c r="BM236" s="150" t="s">
        <v>473</v>
      </c>
    </row>
    <row r="237" spans="1:65" s="2" customFormat="1" ht="24.2" customHeight="1">
      <c r="A237" s="27"/>
      <c r="B237" s="139"/>
      <c r="C237" s="140" t="s">
        <v>474</v>
      </c>
      <c r="D237" s="140" t="s">
        <v>132</v>
      </c>
      <c r="E237" s="141" t="s">
        <v>475</v>
      </c>
      <c r="F237" s="142" t="s">
        <v>476</v>
      </c>
      <c r="G237" s="143" t="s">
        <v>140</v>
      </c>
      <c r="H237" s="144">
        <v>157.52000000000001</v>
      </c>
      <c r="I237" s="144">
        <v>5.79</v>
      </c>
      <c r="J237" s="144">
        <f t="shared" si="40"/>
        <v>912.04100000000005</v>
      </c>
      <c r="K237" s="145"/>
      <c r="L237" s="28"/>
      <c r="M237" s="146" t="s">
        <v>1</v>
      </c>
      <c r="N237" s="147" t="s">
        <v>37</v>
      </c>
      <c r="O237" s="148">
        <v>0</v>
      </c>
      <c r="P237" s="148">
        <f t="shared" si="41"/>
        <v>0</v>
      </c>
      <c r="Q237" s="148">
        <v>0</v>
      </c>
      <c r="R237" s="148">
        <f t="shared" si="42"/>
        <v>0</v>
      </c>
      <c r="S237" s="148">
        <v>0</v>
      </c>
      <c r="T237" s="149">
        <f t="shared" si="43"/>
        <v>0</v>
      </c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R237" s="150" t="s">
        <v>162</v>
      </c>
      <c r="AT237" s="150" t="s">
        <v>132</v>
      </c>
      <c r="AU237" s="150" t="s">
        <v>137</v>
      </c>
      <c r="AY237" s="14" t="s">
        <v>129</v>
      </c>
      <c r="BE237" s="151">
        <f t="shared" si="44"/>
        <v>0</v>
      </c>
      <c r="BF237" s="151">
        <f t="shared" si="45"/>
        <v>912.04100000000005</v>
      </c>
      <c r="BG237" s="151">
        <f t="shared" si="46"/>
        <v>0</v>
      </c>
      <c r="BH237" s="151">
        <f t="shared" si="47"/>
        <v>0</v>
      </c>
      <c r="BI237" s="151">
        <f t="shared" si="48"/>
        <v>0</v>
      </c>
      <c r="BJ237" s="14" t="s">
        <v>137</v>
      </c>
      <c r="BK237" s="152">
        <f t="shared" si="49"/>
        <v>912.04100000000005</v>
      </c>
      <c r="BL237" s="14" t="s">
        <v>162</v>
      </c>
      <c r="BM237" s="150" t="s">
        <v>477</v>
      </c>
    </row>
    <row r="238" spans="1:65" s="2" customFormat="1" ht="14.45" customHeight="1">
      <c r="A238" s="27"/>
      <c r="B238" s="139"/>
      <c r="C238" s="140" t="s">
        <v>306</v>
      </c>
      <c r="D238" s="140" t="s">
        <v>132</v>
      </c>
      <c r="E238" s="141" t="s">
        <v>478</v>
      </c>
      <c r="F238" s="142" t="s">
        <v>479</v>
      </c>
      <c r="G238" s="143" t="s">
        <v>143</v>
      </c>
      <c r="H238" s="144">
        <v>130.96</v>
      </c>
      <c r="I238" s="144">
        <v>2.11</v>
      </c>
      <c r="J238" s="144">
        <f t="shared" si="40"/>
        <v>276.32600000000002</v>
      </c>
      <c r="K238" s="145"/>
      <c r="L238" s="28"/>
      <c r="M238" s="146" t="s">
        <v>1</v>
      </c>
      <c r="N238" s="147" t="s">
        <v>37</v>
      </c>
      <c r="O238" s="148">
        <v>0</v>
      </c>
      <c r="P238" s="148">
        <f t="shared" si="41"/>
        <v>0</v>
      </c>
      <c r="Q238" s="148">
        <v>0</v>
      </c>
      <c r="R238" s="148">
        <f t="shared" si="42"/>
        <v>0</v>
      </c>
      <c r="S238" s="148">
        <v>0</v>
      </c>
      <c r="T238" s="149">
        <f t="shared" si="43"/>
        <v>0</v>
      </c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R238" s="150" t="s">
        <v>162</v>
      </c>
      <c r="AT238" s="150" t="s">
        <v>132</v>
      </c>
      <c r="AU238" s="150" t="s">
        <v>137</v>
      </c>
      <c r="AY238" s="14" t="s">
        <v>129</v>
      </c>
      <c r="BE238" s="151">
        <f t="shared" si="44"/>
        <v>0</v>
      </c>
      <c r="BF238" s="151">
        <f t="shared" si="45"/>
        <v>276.32600000000002</v>
      </c>
      <c r="BG238" s="151">
        <f t="shared" si="46"/>
        <v>0</v>
      </c>
      <c r="BH238" s="151">
        <f t="shared" si="47"/>
        <v>0</v>
      </c>
      <c r="BI238" s="151">
        <f t="shared" si="48"/>
        <v>0</v>
      </c>
      <c r="BJ238" s="14" t="s">
        <v>137</v>
      </c>
      <c r="BK238" s="152">
        <f t="shared" si="49"/>
        <v>276.32600000000002</v>
      </c>
      <c r="BL238" s="14" t="s">
        <v>162</v>
      </c>
      <c r="BM238" s="150" t="s">
        <v>480</v>
      </c>
    </row>
    <row r="239" spans="1:65" s="2" customFormat="1" ht="14.45" customHeight="1">
      <c r="A239" s="27"/>
      <c r="B239" s="139"/>
      <c r="C239" s="153" t="s">
        <v>481</v>
      </c>
      <c r="D239" s="153" t="s">
        <v>202</v>
      </c>
      <c r="E239" s="154" t="s">
        <v>482</v>
      </c>
      <c r="F239" s="155" t="s">
        <v>483</v>
      </c>
      <c r="G239" s="156" t="s">
        <v>143</v>
      </c>
      <c r="H239" s="157">
        <v>137.50800000000001</v>
      </c>
      <c r="I239" s="157">
        <v>1.81</v>
      </c>
      <c r="J239" s="157">
        <f t="shared" si="40"/>
        <v>248.88900000000001</v>
      </c>
      <c r="K239" s="158"/>
      <c r="L239" s="159"/>
      <c r="M239" s="160" t="s">
        <v>1</v>
      </c>
      <c r="N239" s="161" t="s">
        <v>37</v>
      </c>
      <c r="O239" s="148">
        <v>0</v>
      </c>
      <c r="P239" s="148">
        <f t="shared" si="41"/>
        <v>0</v>
      </c>
      <c r="Q239" s="148">
        <v>0</v>
      </c>
      <c r="R239" s="148">
        <f t="shared" si="42"/>
        <v>0</v>
      </c>
      <c r="S239" s="148">
        <v>0</v>
      </c>
      <c r="T239" s="149">
        <f t="shared" si="43"/>
        <v>0</v>
      </c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R239" s="150" t="s">
        <v>190</v>
      </c>
      <c r="AT239" s="150" t="s">
        <v>202</v>
      </c>
      <c r="AU239" s="150" t="s">
        <v>137</v>
      </c>
      <c r="AY239" s="14" t="s">
        <v>129</v>
      </c>
      <c r="BE239" s="151">
        <f t="shared" si="44"/>
        <v>0</v>
      </c>
      <c r="BF239" s="151">
        <f t="shared" si="45"/>
        <v>248.88900000000001</v>
      </c>
      <c r="BG239" s="151">
        <f t="shared" si="46"/>
        <v>0</v>
      </c>
      <c r="BH239" s="151">
        <f t="shared" si="47"/>
        <v>0</v>
      </c>
      <c r="BI239" s="151">
        <f t="shared" si="48"/>
        <v>0</v>
      </c>
      <c r="BJ239" s="14" t="s">
        <v>137</v>
      </c>
      <c r="BK239" s="152">
        <f t="shared" si="49"/>
        <v>248.88900000000001</v>
      </c>
      <c r="BL239" s="14" t="s">
        <v>162</v>
      </c>
      <c r="BM239" s="150" t="s">
        <v>484</v>
      </c>
    </row>
    <row r="240" spans="1:65" s="2" customFormat="1" ht="14.45" customHeight="1">
      <c r="A240" s="27"/>
      <c r="B240" s="139"/>
      <c r="C240" s="140" t="s">
        <v>310</v>
      </c>
      <c r="D240" s="140" t="s">
        <v>132</v>
      </c>
      <c r="E240" s="141" t="s">
        <v>485</v>
      </c>
      <c r="F240" s="142" t="s">
        <v>486</v>
      </c>
      <c r="G240" s="143" t="s">
        <v>140</v>
      </c>
      <c r="H240" s="144">
        <v>127.6</v>
      </c>
      <c r="I240" s="144">
        <v>7.67</v>
      </c>
      <c r="J240" s="144">
        <f t="shared" si="40"/>
        <v>978.69200000000001</v>
      </c>
      <c r="K240" s="145"/>
      <c r="L240" s="28"/>
      <c r="M240" s="146" t="s">
        <v>1</v>
      </c>
      <c r="N240" s="147" t="s">
        <v>37</v>
      </c>
      <c r="O240" s="148">
        <v>0</v>
      </c>
      <c r="P240" s="148">
        <f t="shared" si="41"/>
        <v>0</v>
      </c>
      <c r="Q240" s="148">
        <v>0</v>
      </c>
      <c r="R240" s="148">
        <f t="shared" si="42"/>
        <v>0</v>
      </c>
      <c r="S240" s="148">
        <v>0</v>
      </c>
      <c r="T240" s="149">
        <f t="shared" si="43"/>
        <v>0</v>
      </c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R240" s="150" t="s">
        <v>162</v>
      </c>
      <c r="AT240" s="150" t="s">
        <v>132</v>
      </c>
      <c r="AU240" s="150" t="s">
        <v>137</v>
      </c>
      <c r="AY240" s="14" t="s">
        <v>129</v>
      </c>
      <c r="BE240" s="151">
        <f t="shared" si="44"/>
        <v>0</v>
      </c>
      <c r="BF240" s="151">
        <f t="shared" si="45"/>
        <v>978.69200000000001</v>
      </c>
      <c r="BG240" s="151">
        <f t="shared" si="46"/>
        <v>0</v>
      </c>
      <c r="BH240" s="151">
        <f t="shared" si="47"/>
        <v>0</v>
      </c>
      <c r="BI240" s="151">
        <f t="shared" si="48"/>
        <v>0</v>
      </c>
      <c r="BJ240" s="14" t="s">
        <v>137</v>
      </c>
      <c r="BK240" s="152">
        <f t="shared" si="49"/>
        <v>978.69200000000001</v>
      </c>
      <c r="BL240" s="14" t="s">
        <v>162</v>
      </c>
      <c r="BM240" s="150" t="s">
        <v>487</v>
      </c>
    </row>
    <row r="241" spans="1:65" s="2" customFormat="1" ht="14.45" customHeight="1">
      <c r="A241" s="27"/>
      <c r="B241" s="139"/>
      <c r="C241" s="153" t="s">
        <v>488</v>
      </c>
      <c r="D241" s="153" t="s">
        <v>202</v>
      </c>
      <c r="E241" s="154" t="s">
        <v>489</v>
      </c>
      <c r="F241" s="155" t="s">
        <v>490</v>
      </c>
      <c r="G241" s="156" t="s">
        <v>140</v>
      </c>
      <c r="H241" s="157">
        <v>146.74</v>
      </c>
      <c r="I241" s="157">
        <v>7.72</v>
      </c>
      <c r="J241" s="157">
        <f t="shared" si="40"/>
        <v>1132.8330000000001</v>
      </c>
      <c r="K241" s="158"/>
      <c r="L241" s="159"/>
      <c r="M241" s="160" t="s">
        <v>1</v>
      </c>
      <c r="N241" s="161" t="s">
        <v>37</v>
      </c>
      <c r="O241" s="148">
        <v>0</v>
      </c>
      <c r="P241" s="148">
        <f t="shared" si="41"/>
        <v>0</v>
      </c>
      <c r="Q241" s="148">
        <v>0</v>
      </c>
      <c r="R241" s="148">
        <f t="shared" si="42"/>
        <v>0</v>
      </c>
      <c r="S241" s="148">
        <v>0</v>
      </c>
      <c r="T241" s="149">
        <f t="shared" si="43"/>
        <v>0</v>
      </c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R241" s="150" t="s">
        <v>190</v>
      </c>
      <c r="AT241" s="150" t="s">
        <v>202</v>
      </c>
      <c r="AU241" s="150" t="s">
        <v>137</v>
      </c>
      <c r="AY241" s="14" t="s">
        <v>129</v>
      </c>
      <c r="BE241" s="151">
        <f t="shared" si="44"/>
        <v>0</v>
      </c>
      <c r="BF241" s="151">
        <f t="shared" si="45"/>
        <v>1132.8330000000001</v>
      </c>
      <c r="BG241" s="151">
        <f t="shared" si="46"/>
        <v>0</v>
      </c>
      <c r="BH241" s="151">
        <f t="shared" si="47"/>
        <v>0</v>
      </c>
      <c r="BI241" s="151">
        <f t="shared" si="48"/>
        <v>0</v>
      </c>
      <c r="BJ241" s="14" t="s">
        <v>137</v>
      </c>
      <c r="BK241" s="152">
        <f t="shared" si="49"/>
        <v>1132.8330000000001</v>
      </c>
      <c r="BL241" s="14" t="s">
        <v>162</v>
      </c>
      <c r="BM241" s="150" t="s">
        <v>491</v>
      </c>
    </row>
    <row r="242" spans="1:65" s="2" customFormat="1" ht="14.45" customHeight="1">
      <c r="A242" s="27"/>
      <c r="B242" s="139"/>
      <c r="C242" s="140" t="s">
        <v>314</v>
      </c>
      <c r="D242" s="140" t="s">
        <v>132</v>
      </c>
      <c r="E242" s="141" t="s">
        <v>492</v>
      </c>
      <c r="F242" s="142" t="s">
        <v>493</v>
      </c>
      <c r="G242" s="143" t="s">
        <v>140</v>
      </c>
      <c r="H242" s="144">
        <v>157.52000000000001</v>
      </c>
      <c r="I242" s="144">
        <v>1.04</v>
      </c>
      <c r="J242" s="144">
        <f t="shared" si="40"/>
        <v>163.821</v>
      </c>
      <c r="K242" s="145"/>
      <c r="L242" s="28"/>
      <c r="M242" s="146" t="s">
        <v>1</v>
      </c>
      <c r="N242" s="147" t="s">
        <v>37</v>
      </c>
      <c r="O242" s="148">
        <v>0</v>
      </c>
      <c r="P242" s="148">
        <f t="shared" si="41"/>
        <v>0</v>
      </c>
      <c r="Q242" s="148">
        <v>0</v>
      </c>
      <c r="R242" s="148">
        <f t="shared" si="42"/>
        <v>0</v>
      </c>
      <c r="S242" s="148">
        <v>0</v>
      </c>
      <c r="T242" s="149">
        <f t="shared" si="43"/>
        <v>0</v>
      </c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R242" s="150" t="s">
        <v>162</v>
      </c>
      <c r="AT242" s="150" t="s">
        <v>132</v>
      </c>
      <c r="AU242" s="150" t="s">
        <v>137</v>
      </c>
      <c r="AY242" s="14" t="s">
        <v>129</v>
      </c>
      <c r="BE242" s="151">
        <f t="shared" si="44"/>
        <v>0</v>
      </c>
      <c r="BF242" s="151">
        <f t="shared" si="45"/>
        <v>163.821</v>
      </c>
      <c r="BG242" s="151">
        <f t="shared" si="46"/>
        <v>0</v>
      </c>
      <c r="BH242" s="151">
        <f t="shared" si="47"/>
        <v>0</v>
      </c>
      <c r="BI242" s="151">
        <f t="shared" si="48"/>
        <v>0</v>
      </c>
      <c r="BJ242" s="14" t="s">
        <v>137</v>
      </c>
      <c r="BK242" s="152">
        <f t="shared" si="49"/>
        <v>163.821</v>
      </c>
      <c r="BL242" s="14" t="s">
        <v>162</v>
      </c>
      <c r="BM242" s="150" t="s">
        <v>494</v>
      </c>
    </row>
    <row r="243" spans="1:65" s="2" customFormat="1" ht="24.2" customHeight="1">
      <c r="A243" s="27"/>
      <c r="B243" s="139"/>
      <c r="C243" s="140" t="s">
        <v>495</v>
      </c>
      <c r="D243" s="140" t="s">
        <v>132</v>
      </c>
      <c r="E243" s="141" t="s">
        <v>496</v>
      </c>
      <c r="F243" s="142" t="s">
        <v>497</v>
      </c>
      <c r="G243" s="143" t="s">
        <v>140</v>
      </c>
      <c r="H243" s="144">
        <v>157.52000000000001</v>
      </c>
      <c r="I243" s="144">
        <v>0.79</v>
      </c>
      <c r="J243" s="144">
        <f t="shared" si="40"/>
        <v>124.441</v>
      </c>
      <c r="K243" s="145"/>
      <c r="L243" s="28"/>
      <c r="M243" s="146" t="s">
        <v>1</v>
      </c>
      <c r="N243" s="147" t="s">
        <v>37</v>
      </c>
      <c r="O243" s="148">
        <v>0</v>
      </c>
      <c r="P243" s="148">
        <f t="shared" si="41"/>
        <v>0</v>
      </c>
      <c r="Q243" s="148">
        <v>0</v>
      </c>
      <c r="R243" s="148">
        <f t="shared" si="42"/>
        <v>0</v>
      </c>
      <c r="S243" s="148">
        <v>0</v>
      </c>
      <c r="T243" s="149">
        <f t="shared" si="43"/>
        <v>0</v>
      </c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R243" s="150" t="s">
        <v>162</v>
      </c>
      <c r="AT243" s="150" t="s">
        <v>132</v>
      </c>
      <c r="AU243" s="150" t="s">
        <v>137</v>
      </c>
      <c r="AY243" s="14" t="s">
        <v>129</v>
      </c>
      <c r="BE243" s="151">
        <f t="shared" si="44"/>
        <v>0</v>
      </c>
      <c r="BF243" s="151">
        <f t="shared" si="45"/>
        <v>124.441</v>
      </c>
      <c r="BG243" s="151">
        <f t="shared" si="46"/>
        <v>0</v>
      </c>
      <c r="BH243" s="151">
        <f t="shared" si="47"/>
        <v>0</v>
      </c>
      <c r="BI243" s="151">
        <f t="shared" si="48"/>
        <v>0</v>
      </c>
      <c r="BJ243" s="14" t="s">
        <v>137</v>
      </c>
      <c r="BK243" s="152">
        <f t="shared" si="49"/>
        <v>124.441</v>
      </c>
      <c r="BL243" s="14" t="s">
        <v>162</v>
      </c>
      <c r="BM243" s="150" t="s">
        <v>498</v>
      </c>
    </row>
    <row r="244" spans="1:65" s="2" customFormat="1" ht="24.2" customHeight="1">
      <c r="A244" s="27"/>
      <c r="B244" s="139"/>
      <c r="C244" s="140" t="s">
        <v>320</v>
      </c>
      <c r="D244" s="140" t="s">
        <v>132</v>
      </c>
      <c r="E244" s="141" t="s">
        <v>499</v>
      </c>
      <c r="F244" s="142" t="s">
        <v>500</v>
      </c>
      <c r="G244" s="143" t="s">
        <v>140</v>
      </c>
      <c r="H244" s="144">
        <v>157.52000000000001</v>
      </c>
      <c r="I244" s="144">
        <v>4.22</v>
      </c>
      <c r="J244" s="144">
        <f t="shared" si="40"/>
        <v>664.73400000000004</v>
      </c>
      <c r="K244" s="145"/>
      <c r="L244" s="28"/>
      <c r="M244" s="146" t="s">
        <v>1</v>
      </c>
      <c r="N244" s="147" t="s">
        <v>37</v>
      </c>
      <c r="O244" s="148">
        <v>0</v>
      </c>
      <c r="P244" s="148">
        <f t="shared" si="41"/>
        <v>0</v>
      </c>
      <c r="Q244" s="148">
        <v>0</v>
      </c>
      <c r="R244" s="148">
        <f t="shared" si="42"/>
        <v>0</v>
      </c>
      <c r="S244" s="148">
        <v>0</v>
      </c>
      <c r="T244" s="149">
        <f t="shared" si="43"/>
        <v>0</v>
      </c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R244" s="150" t="s">
        <v>162</v>
      </c>
      <c r="AT244" s="150" t="s">
        <v>132</v>
      </c>
      <c r="AU244" s="150" t="s">
        <v>137</v>
      </c>
      <c r="AY244" s="14" t="s">
        <v>129</v>
      </c>
      <c r="BE244" s="151">
        <f t="shared" si="44"/>
        <v>0</v>
      </c>
      <c r="BF244" s="151">
        <f t="shared" si="45"/>
        <v>664.73400000000004</v>
      </c>
      <c r="BG244" s="151">
        <f t="shared" si="46"/>
        <v>0</v>
      </c>
      <c r="BH244" s="151">
        <f t="shared" si="47"/>
        <v>0</v>
      </c>
      <c r="BI244" s="151">
        <f t="shared" si="48"/>
        <v>0</v>
      </c>
      <c r="BJ244" s="14" t="s">
        <v>137</v>
      </c>
      <c r="BK244" s="152">
        <f t="shared" si="49"/>
        <v>664.73400000000004</v>
      </c>
      <c r="BL244" s="14" t="s">
        <v>162</v>
      </c>
      <c r="BM244" s="150" t="s">
        <v>501</v>
      </c>
    </row>
    <row r="245" spans="1:65" s="2" customFormat="1" ht="14.45" customHeight="1">
      <c r="A245" s="27"/>
      <c r="B245" s="139"/>
      <c r="C245" s="140" t="s">
        <v>287</v>
      </c>
      <c r="D245" s="140" t="s">
        <v>132</v>
      </c>
      <c r="E245" s="141" t="s">
        <v>502</v>
      </c>
      <c r="F245" s="142" t="s">
        <v>503</v>
      </c>
      <c r="G245" s="143" t="s">
        <v>143</v>
      </c>
      <c r="H245" s="144">
        <v>14.4</v>
      </c>
      <c r="I245" s="144">
        <v>2.4700000000000002</v>
      </c>
      <c r="J245" s="144">
        <f t="shared" si="40"/>
        <v>35.567999999999998</v>
      </c>
      <c r="K245" s="145"/>
      <c r="L245" s="28"/>
      <c r="M245" s="146" t="s">
        <v>1</v>
      </c>
      <c r="N245" s="147" t="s">
        <v>37</v>
      </c>
      <c r="O245" s="148">
        <v>0</v>
      </c>
      <c r="P245" s="148">
        <f t="shared" si="41"/>
        <v>0</v>
      </c>
      <c r="Q245" s="148">
        <v>0</v>
      </c>
      <c r="R245" s="148">
        <f t="shared" si="42"/>
        <v>0</v>
      </c>
      <c r="S245" s="148">
        <v>0</v>
      </c>
      <c r="T245" s="149">
        <f t="shared" si="43"/>
        <v>0</v>
      </c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R245" s="150" t="s">
        <v>162</v>
      </c>
      <c r="AT245" s="150" t="s">
        <v>132</v>
      </c>
      <c r="AU245" s="150" t="s">
        <v>137</v>
      </c>
      <c r="AY245" s="14" t="s">
        <v>129</v>
      </c>
      <c r="BE245" s="151">
        <f t="shared" si="44"/>
        <v>0</v>
      </c>
      <c r="BF245" s="151">
        <f t="shared" si="45"/>
        <v>35.567999999999998</v>
      </c>
      <c r="BG245" s="151">
        <f t="shared" si="46"/>
        <v>0</v>
      </c>
      <c r="BH245" s="151">
        <f t="shared" si="47"/>
        <v>0</v>
      </c>
      <c r="BI245" s="151">
        <f t="shared" si="48"/>
        <v>0</v>
      </c>
      <c r="BJ245" s="14" t="s">
        <v>137</v>
      </c>
      <c r="BK245" s="152">
        <f t="shared" si="49"/>
        <v>35.567999999999998</v>
      </c>
      <c r="BL245" s="14" t="s">
        <v>162</v>
      </c>
      <c r="BM245" s="150" t="s">
        <v>504</v>
      </c>
    </row>
    <row r="246" spans="1:65" s="2" customFormat="1" ht="24.2" customHeight="1">
      <c r="A246" s="27"/>
      <c r="B246" s="139"/>
      <c r="C246" s="153" t="s">
        <v>323</v>
      </c>
      <c r="D246" s="153" t="s">
        <v>202</v>
      </c>
      <c r="E246" s="154" t="s">
        <v>505</v>
      </c>
      <c r="F246" s="155" t="s">
        <v>506</v>
      </c>
      <c r="G246" s="156" t="s">
        <v>143</v>
      </c>
      <c r="H246" s="157">
        <v>14.4</v>
      </c>
      <c r="I246" s="157">
        <v>4.2300000000000004</v>
      </c>
      <c r="J246" s="157">
        <f t="shared" si="40"/>
        <v>60.911999999999999</v>
      </c>
      <c r="K246" s="158"/>
      <c r="L246" s="159"/>
      <c r="M246" s="160" t="s">
        <v>1</v>
      </c>
      <c r="N246" s="161" t="s">
        <v>37</v>
      </c>
      <c r="O246" s="148">
        <v>0</v>
      </c>
      <c r="P246" s="148">
        <f t="shared" si="41"/>
        <v>0</v>
      </c>
      <c r="Q246" s="148">
        <v>0</v>
      </c>
      <c r="R246" s="148">
        <f t="shared" si="42"/>
        <v>0</v>
      </c>
      <c r="S246" s="148">
        <v>0</v>
      </c>
      <c r="T246" s="149">
        <f t="shared" si="43"/>
        <v>0</v>
      </c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R246" s="150" t="s">
        <v>190</v>
      </c>
      <c r="AT246" s="150" t="s">
        <v>202</v>
      </c>
      <c r="AU246" s="150" t="s">
        <v>137</v>
      </c>
      <c r="AY246" s="14" t="s">
        <v>129</v>
      </c>
      <c r="BE246" s="151">
        <f t="shared" si="44"/>
        <v>0</v>
      </c>
      <c r="BF246" s="151">
        <f t="shared" si="45"/>
        <v>60.911999999999999</v>
      </c>
      <c r="BG246" s="151">
        <f t="shared" si="46"/>
        <v>0</v>
      </c>
      <c r="BH246" s="151">
        <f t="shared" si="47"/>
        <v>0</v>
      </c>
      <c r="BI246" s="151">
        <f t="shared" si="48"/>
        <v>0</v>
      </c>
      <c r="BJ246" s="14" t="s">
        <v>137</v>
      </c>
      <c r="BK246" s="152">
        <f t="shared" si="49"/>
        <v>60.911999999999999</v>
      </c>
      <c r="BL246" s="14" t="s">
        <v>162</v>
      </c>
      <c r="BM246" s="150" t="s">
        <v>507</v>
      </c>
    </row>
    <row r="247" spans="1:65" s="2" customFormat="1" ht="24.2" customHeight="1">
      <c r="A247" s="27"/>
      <c r="B247" s="139"/>
      <c r="C247" s="140" t="s">
        <v>508</v>
      </c>
      <c r="D247" s="140" t="s">
        <v>132</v>
      </c>
      <c r="E247" s="141" t="s">
        <v>509</v>
      </c>
      <c r="F247" s="142" t="s">
        <v>510</v>
      </c>
      <c r="G247" s="143" t="s">
        <v>313</v>
      </c>
      <c r="H247" s="144">
        <v>84.48</v>
      </c>
      <c r="I247" s="144">
        <v>0.35701217000000002</v>
      </c>
      <c r="J247" s="144">
        <f t="shared" si="40"/>
        <v>30.16</v>
      </c>
      <c r="K247" s="145"/>
      <c r="L247" s="28"/>
      <c r="M247" s="146" t="s">
        <v>1</v>
      </c>
      <c r="N247" s="147" t="s">
        <v>37</v>
      </c>
      <c r="O247" s="148">
        <v>0</v>
      </c>
      <c r="P247" s="148">
        <f t="shared" si="41"/>
        <v>0</v>
      </c>
      <c r="Q247" s="148">
        <v>0</v>
      </c>
      <c r="R247" s="148">
        <f t="shared" si="42"/>
        <v>0</v>
      </c>
      <c r="S247" s="148">
        <v>0</v>
      </c>
      <c r="T247" s="149">
        <f t="shared" si="43"/>
        <v>0</v>
      </c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R247" s="150" t="s">
        <v>162</v>
      </c>
      <c r="AT247" s="150" t="s">
        <v>132</v>
      </c>
      <c r="AU247" s="150" t="s">
        <v>137</v>
      </c>
      <c r="AY247" s="14" t="s">
        <v>129</v>
      </c>
      <c r="BE247" s="151">
        <f t="shared" si="44"/>
        <v>0</v>
      </c>
      <c r="BF247" s="151">
        <f t="shared" si="45"/>
        <v>30.16</v>
      </c>
      <c r="BG247" s="151">
        <f t="shared" si="46"/>
        <v>0</v>
      </c>
      <c r="BH247" s="151">
        <f t="shared" si="47"/>
        <v>0</v>
      </c>
      <c r="BI247" s="151">
        <f t="shared" si="48"/>
        <v>0</v>
      </c>
      <c r="BJ247" s="14" t="s">
        <v>137</v>
      </c>
      <c r="BK247" s="152">
        <f t="shared" si="49"/>
        <v>30.16</v>
      </c>
      <c r="BL247" s="14" t="s">
        <v>162</v>
      </c>
      <c r="BM247" s="150" t="s">
        <v>511</v>
      </c>
    </row>
    <row r="248" spans="1:65" s="12" customFormat="1" ht="22.9" customHeight="1">
      <c r="B248" s="127"/>
      <c r="D248" s="128" t="s">
        <v>70</v>
      </c>
      <c r="E248" s="137" t="s">
        <v>512</v>
      </c>
      <c r="F248" s="137" t="s">
        <v>513</v>
      </c>
      <c r="J248" s="138">
        <f>BK248</f>
        <v>6161.9970000000003</v>
      </c>
      <c r="L248" s="127"/>
      <c r="M248" s="131"/>
      <c r="N248" s="132"/>
      <c r="O248" s="132"/>
      <c r="P248" s="133">
        <f>SUM(P249:P254)</f>
        <v>0</v>
      </c>
      <c r="Q248" s="132"/>
      <c r="R248" s="133">
        <f>SUM(R249:R254)</f>
        <v>0</v>
      </c>
      <c r="S248" s="132"/>
      <c r="T248" s="134">
        <f>SUM(T249:T254)</f>
        <v>0</v>
      </c>
      <c r="AR248" s="128" t="s">
        <v>137</v>
      </c>
      <c r="AT248" s="135" t="s">
        <v>70</v>
      </c>
      <c r="AU248" s="135" t="s">
        <v>79</v>
      </c>
      <c r="AY248" s="128" t="s">
        <v>129</v>
      </c>
      <c r="BK248" s="136">
        <f>SUM(BK249:BK254)</f>
        <v>6161.9970000000003</v>
      </c>
    </row>
    <row r="249" spans="1:65" s="2" customFormat="1" ht="24.2" customHeight="1">
      <c r="A249" s="27"/>
      <c r="B249" s="139"/>
      <c r="C249" s="140" t="s">
        <v>327</v>
      </c>
      <c r="D249" s="140" t="s">
        <v>132</v>
      </c>
      <c r="E249" s="141" t="s">
        <v>514</v>
      </c>
      <c r="F249" s="142" t="s">
        <v>515</v>
      </c>
      <c r="G249" s="143" t="s">
        <v>140</v>
      </c>
      <c r="H249" s="144">
        <v>115.68</v>
      </c>
      <c r="I249" s="144">
        <v>25.46</v>
      </c>
      <c r="J249" s="144">
        <f t="shared" ref="J249:J254" si="50">ROUND(I249*H249,3)</f>
        <v>2945.2130000000002</v>
      </c>
      <c r="K249" s="145"/>
      <c r="L249" s="28"/>
      <c r="M249" s="146" t="s">
        <v>1</v>
      </c>
      <c r="N249" s="147" t="s">
        <v>37</v>
      </c>
      <c r="O249" s="148">
        <v>0</v>
      </c>
      <c r="P249" s="148">
        <f t="shared" ref="P249:P254" si="51">O249*H249</f>
        <v>0</v>
      </c>
      <c r="Q249" s="148">
        <v>0</v>
      </c>
      <c r="R249" s="148">
        <f t="shared" ref="R249:R254" si="52">Q249*H249</f>
        <v>0</v>
      </c>
      <c r="S249" s="148">
        <v>0</v>
      </c>
      <c r="T249" s="149">
        <f t="shared" ref="T249:T254" si="53">S249*H249</f>
        <v>0</v>
      </c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R249" s="150" t="s">
        <v>162</v>
      </c>
      <c r="AT249" s="150" t="s">
        <v>132</v>
      </c>
      <c r="AU249" s="150" t="s">
        <v>137</v>
      </c>
      <c r="AY249" s="14" t="s">
        <v>129</v>
      </c>
      <c r="BE249" s="151">
        <f t="shared" ref="BE249:BE254" si="54">IF(N249="základná",J249,0)</f>
        <v>0</v>
      </c>
      <c r="BF249" s="151">
        <f t="shared" ref="BF249:BF254" si="55">IF(N249="znížená",J249,0)</f>
        <v>2945.2130000000002</v>
      </c>
      <c r="BG249" s="151">
        <f t="shared" ref="BG249:BG254" si="56">IF(N249="zákl. prenesená",J249,0)</f>
        <v>0</v>
      </c>
      <c r="BH249" s="151">
        <f t="shared" ref="BH249:BH254" si="57">IF(N249="zníž. prenesená",J249,0)</f>
        <v>0</v>
      </c>
      <c r="BI249" s="151">
        <f t="shared" ref="BI249:BI254" si="58">IF(N249="nulová",J249,0)</f>
        <v>0</v>
      </c>
      <c r="BJ249" s="14" t="s">
        <v>137</v>
      </c>
      <c r="BK249" s="152">
        <f t="shared" ref="BK249:BK254" si="59">ROUND(I249*H249,3)</f>
        <v>2945.2130000000002</v>
      </c>
      <c r="BL249" s="14" t="s">
        <v>162</v>
      </c>
      <c r="BM249" s="150" t="s">
        <v>516</v>
      </c>
    </row>
    <row r="250" spans="1:65" s="2" customFormat="1" ht="14.45" customHeight="1">
      <c r="A250" s="27"/>
      <c r="B250" s="139"/>
      <c r="C250" s="153" t="s">
        <v>517</v>
      </c>
      <c r="D250" s="153" t="s">
        <v>202</v>
      </c>
      <c r="E250" s="154" t="s">
        <v>518</v>
      </c>
      <c r="F250" s="155" t="s">
        <v>519</v>
      </c>
      <c r="G250" s="156" t="s">
        <v>140</v>
      </c>
      <c r="H250" s="157">
        <v>117.992</v>
      </c>
      <c r="I250" s="157">
        <v>20.68</v>
      </c>
      <c r="J250" s="157">
        <f t="shared" si="50"/>
        <v>2440.0749999999998</v>
      </c>
      <c r="K250" s="158"/>
      <c r="L250" s="159"/>
      <c r="M250" s="160" t="s">
        <v>1</v>
      </c>
      <c r="N250" s="161" t="s">
        <v>37</v>
      </c>
      <c r="O250" s="148">
        <v>0</v>
      </c>
      <c r="P250" s="148">
        <f t="shared" si="51"/>
        <v>0</v>
      </c>
      <c r="Q250" s="148">
        <v>0</v>
      </c>
      <c r="R250" s="148">
        <f t="shared" si="52"/>
        <v>0</v>
      </c>
      <c r="S250" s="148">
        <v>0</v>
      </c>
      <c r="T250" s="149">
        <f t="shared" si="53"/>
        <v>0</v>
      </c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R250" s="150" t="s">
        <v>190</v>
      </c>
      <c r="AT250" s="150" t="s">
        <v>202</v>
      </c>
      <c r="AU250" s="150" t="s">
        <v>137</v>
      </c>
      <c r="AY250" s="14" t="s">
        <v>129</v>
      </c>
      <c r="BE250" s="151">
        <f t="shared" si="54"/>
        <v>0</v>
      </c>
      <c r="BF250" s="151">
        <f t="shared" si="55"/>
        <v>2440.0749999999998</v>
      </c>
      <c r="BG250" s="151">
        <f t="shared" si="56"/>
        <v>0</v>
      </c>
      <c r="BH250" s="151">
        <f t="shared" si="57"/>
        <v>0</v>
      </c>
      <c r="BI250" s="151">
        <f t="shared" si="58"/>
        <v>0</v>
      </c>
      <c r="BJ250" s="14" t="s">
        <v>137</v>
      </c>
      <c r="BK250" s="152">
        <f t="shared" si="59"/>
        <v>2440.0749999999998</v>
      </c>
      <c r="BL250" s="14" t="s">
        <v>162</v>
      </c>
      <c r="BM250" s="150" t="s">
        <v>520</v>
      </c>
    </row>
    <row r="251" spans="1:65" s="2" customFormat="1" ht="24.2" customHeight="1">
      <c r="A251" s="27"/>
      <c r="B251" s="139"/>
      <c r="C251" s="140" t="s">
        <v>332</v>
      </c>
      <c r="D251" s="140" t="s">
        <v>132</v>
      </c>
      <c r="E251" s="141" t="s">
        <v>521</v>
      </c>
      <c r="F251" s="142" t="s">
        <v>522</v>
      </c>
      <c r="G251" s="143" t="s">
        <v>143</v>
      </c>
      <c r="H251" s="144">
        <v>45.6</v>
      </c>
      <c r="I251" s="144">
        <v>0.97</v>
      </c>
      <c r="J251" s="144">
        <f t="shared" si="50"/>
        <v>44.231999999999999</v>
      </c>
      <c r="K251" s="145"/>
      <c r="L251" s="28"/>
      <c r="M251" s="146" t="s">
        <v>1</v>
      </c>
      <c r="N251" s="147" t="s">
        <v>37</v>
      </c>
      <c r="O251" s="148">
        <v>0</v>
      </c>
      <c r="P251" s="148">
        <f t="shared" si="51"/>
        <v>0</v>
      </c>
      <c r="Q251" s="148">
        <v>0</v>
      </c>
      <c r="R251" s="148">
        <f t="shared" si="52"/>
        <v>0</v>
      </c>
      <c r="S251" s="148">
        <v>0</v>
      </c>
      <c r="T251" s="149">
        <f t="shared" si="53"/>
        <v>0</v>
      </c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R251" s="150" t="s">
        <v>162</v>
      </c>
      <c r="AT251" s="150" t="s">
        <v>132</v>
      </c>
      <c r="AU251" s="150" t="s">
        <v>137</v>
      </c>
      <c r="AY251" s="14" t="s">
        <v>129</v>
      </c>
      <c r="BE251" s="151">
        <f t="shared" si="54"/>
        <v>0</v>
      </c>
      <c r="BF251" s="151">
        <f t="shared" si="55"/>
        <v>44.231999999999999</v>
      </c>
      <c r="BG251" s="151">
        <f t="shared" si="56"/>
        <v>0</v>
      </c>
      <c r="BH251" s="151">
        <f t="shared" si="57"/>
        <v>0</v>
      </c>
      <c r="BI251" s="151">
        <f t="shared" si="58"/>
        <v>0</v>
      </c>
      <c r="BJ251" s="14" t="s">
        <v>137</v>
      </c>
      <c r="BK251" s="152">
        <f t="shared" si="59"/>
        <v>44.231999999999999</v>
      </c>
      <c r="BL251" s="14" t="s">
        <v>162</v>
      </c>
      <c r="BM251" s="150" t="s">
        <v>523</v>
      </c>
    </row>
    <row r="252" spans="1:65" s="2" customFormat="1" ht="14.45" customHeight="1">
      <c r="A252" s="27"/>
      <c r="B252" s="139"/>
      <c r="C252" s="153" t="s">
        <v>524</v>
      </c>
      <c r="D252" s="153" t="s">
        <v>202</v>
      </c>
      <c r="E252" s="154" t="s">
        <v>525</v>
      </c>
      <c r="F252" s="155" t="s">
        <v>526</v>
      </c>
      <c r="G252" s="156" t="s">
        <v>143</v>
      </c>
      <c r="H252" s="157">
        <v>52.8</v>
      </c>
      <c r="I252" s="157">
        <v>0.81</v>
      </c>
      <c r="J252" s="157">
        <f t="shared" si="50"/>
        <v>42.768000000000001</v>
      </c>
      <c r="K252" s="158"/>
      <c r="L252" s="159"/>
      <c r="M252" s="160" t="s">
        <v>1</v>
      </c>
      <c r="N252" s="161" t="s">
        <v>37</v>
      </c>
      <c r="O252" s="148">
        <v>0</v>
      </c>
      <c r="P252" s="148">
        <f t="shared" si="51"/>
        <v>0</v>
      </c>
      <c r="Q252" s="148">
        <v>0</v>
      </c>
      <c r="R252" s="148">
        <f t="shared" si="52"/>
        <v>0</v>
      </c>
      <c r="S252" s="148">
        <v>0</v>
      </c>
      <c r="T252" s="149">
        <f t="shared" si="53"/>
        <v>0</v>
      </c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R252" s="150" t="s">
        <v>190</v>
      </c>
      <c r="AT252" s="150" t="s">
        <v>202</v>
      </c>
      <c r="AU252" s="150" t="s">
        <v>137</v>
      </c>
      <c r="AY252" s="14" t="s">
        <v>129</v>
      </c>
      <c r="BE252" s="151">
        <f t="shared" si="54"/>
        <v>0</v>
      </c>
      <c r="BF252" s="151">
        <f t="shared" si="55"/>
        <v>42.768000000000001</v>
      </c>
      <c r="BG252" s="151">
        <f t="shared" si="56"/>
        <v>0</v>
      </c>
      <c r="BH252" s="151">
        <f t="shared" si="57"/>
        <v>0</v>
      </c>
      <c r="BI252" s="151">
        <f t="shared" si="58"/>
        <v>0</v>
      </c>
      <c r="BJ252" s="14" t="s">
        <v>137</v>
      </c>
      <c r="BK252" s="152">
        <f t="shared" si="59"/>
        <v>42.768000000000001</v>
      </c>
      <c r="BL252" s="14" t="s">
        <v>162</v>
      </c>
      <c r="BM252" s="150" t="s">
        <v>527</v>
      </c>
    </row>
    <row r="253" spans="1:65" s="2" customFormat="1" ht="24.2" customHeight="1">
      <c r="A253" s="27"/>
      <c r="B253" s="139"/>
      <c r="C253" s="140" t="s">
        <v>336</v>
      </c>
      <c r="D253" s="140" t="s">
        <v>132</v>
      </c>
      <c r="E253" s="141" t="s">
        <v>528</v>
      </c>
      <c r="F253" s="142" t="s">
        <v>529</v>
      </c>
      <c r="G253" s="143" t="s">
        <v>143</v>
      </c>
      <c r="H253" s="144">
        <v>182.8</v>
      </c>
      <c r="I253" s="144">
        <v>3.09</v>
      </c>
      <c r="J253" s="144">
        <f t="shared" si="50"/>
        <v>564.85199999999998</v>
      </c>
      <c r="K253" s="145"/>
      <c r="L253" s="28"/>
      <c r="M253" s="146" t="s">
        <v>1</v>
      </c>
      <c r="N253" s="147" t="s">
        <v>37</v>
      </c>
      <c r="O253" s="148">
        <v>0</v>
      </c>
      <c r="P253" s="148">
        <f t="shared" si="51"/>
        <v>0</v>
      </c>
      <c r="Q253" s="148">
        <v>0</v>
      </c>
      <c r="R253" s="148">
        <f t="shared" si="52"/>
        <v>0</v>
      </c>
      <c r="S253" s="148">
        <v>0</v>
      </c>
      <c r="T253" s="149">
        <f t="shared" si="53"/>
        <v>0</v>
      </c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R253" s="150" t="s">
        <v>162</v>
      </c>
      <c r="AT253" s="150" t="s">
        <v>132</v>
      </c>
      <c r="AU253" s="150" t="s">
        <v>137</v>
      </c>
      <c r="AY253" s="14" t="s">
        <v>129</v>
      </c>
      <c r="BE253" s="151">
        <f t="shared" si="54"/>
        <v>0</v>
      </c>
      <c r="BF253" s="151">
        <f t="shared" si="55"/>
        <v>564.85199999999998</v>
      </c>
      <c r="BG253" s="151">
        <f t="shared" si="56"/>
        <v>0</v>
      </c>
      <c r="BH253" s="151">
        <f t="shared" si="57"/>
        <v>0</v>
      </c>
      <c r="BI253" s="151">
        <f t="shared" si="58"/>
        <v>0</v>
      </c>
      <c r="BJ253" s="14" t="s">
        <v>137</v>
      </c>
      <c r="BK253" s="152">
        <f t="shared" si="59"/>
        <v>564.85199999999998</v>
      </c>
      <c r="BL253" s="14" t="s">
        <v>162</v>
      </c>
      <c r="BM253" s="150" t="s">
        <v>530</v>
      </c>
    </row>
    <row r="254" spans="1:65" s="2" customFormat="1" ht="24.2" customHeight="1">
      <c r="A254" s="27"/>
      <c r="B254" s="139"/>
      <c r="C254" s="140" t="s">
        <v>531</v>
      </c>
      <c r="D254" s="140" t="s">
        <v>132</v>
      </c>
      <c r="E254" s="141" t="s">
        <v>532</v>
      </c>
      <c r="F254" s="142" t="s">
        <v>533</v>
      </c>
      <c r="G254" s="143" t="s">
        <v>313</v>
      </c>
      <c r="H254" s="144">
        <v>54.524000000000001</v>
      </c>
      <c r="I254" s="144">
        <v>2.28994571</v>
      </c>
      <c r="J254" s="144">
        <f t="shared" si="50"/>
        <v>124.857</v>
      </c>
      <c r="K254" s="145"/>
      <c r="L254" s="28"/>
      <c r="M254" s="146" t="s">
        <v>1</v>
      </c>
      <c r="N254" s="147" t="s">
        <v>37</v>
      </c>
      <c r="O254" s="148">
        <v>0</v>
      </c>
      <c r="P254" s="148">
        <f t="shared" si="51"/>
        <v>0</v>
      </c>
      <c r="Q254" s="148">
        <v>0</v>
      </c>
      <c r="R254" s="148">
        <f t="shared" si="52"/>
        <v>0</v>
      </c>
      <c r="S254" s="148">
        <v>0</v>
      </c>
      <c r="T254" s="149">
        <f t="shared" si="53"/>
        <v>0</v>
      </c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R254" s="150" t="s">
        <v>162</v>
      </c>
      <c r="AT254" s="150" t="s">
        <v>132</v>
      </c>
      <c r="AU254" s="150" t="s">
        <v>137</v>
      </c>
      <c r="AY254" s="14" t="s">
        <v>129</v>
      </c>
      <c r="BE254" s="151">
        <f t="shared" si="54"/>
        <v>0</v>
      </c>
      <c r="BF254" s="151">
        <f t="shared" si="55"/>
        <v>124.857</v>
      </c>
      <c r="BG254" s="151">
        <f t="shared" si="56"/>
        <v>0</v>
      </c>
      <c r="BH254" s="151">
        <f t="shared" si="57"/>
        <v>0</v>
      </c>
      <c r="BI254" s="151">
        <f t="shared" si="58"/>
        <v>0</v>
      </c>
      <c r="BJ254" s="14" t="s">
        <v>137</v>
      </c>
      <c r="BK254" s="152">
        <f t="shared" si="59"/>
        <v>124.857</v>
      </c>
      <c r="BL254" s="14" t="s">
        <v>162</v>
      </c>
      <c r="BM254" s="150" t="s">
        <v>534</v>
      </c>
    </row>
    <row r="255" spans="1:65" s="12" customFormat="1" ht="22.9" customHeight="1">
      <c r="B255" s="127"/>
      <c r="D255" s="128" t="s">
        <v>70</v>
      </c>
      <c r="E255" s="137" t="s">
        <v>535</v>
      </c>
      <c r="F255" s="137" t="s">
        <v>536</v>
      </c>
      <c r="J255" s="138">
        <f>BK255</f>
        <v>2428.6279999999997</v>
      </c>
      <c r="L255" s="127"/>
      <c r="M255" s="131"/>
      <c r="N255" s="132"/>
      <c r="O255" s="132"/>
      <c r="P255" s="133">
        <f>SUM(P256:P263)</f>
        <v>0</v>
      </c>
      <c r="Q255" s="132"/>
      <c r="R255" s="133">
        <f>SUM(R256:R263)</f>
        <v>0</v>
      </c>
      <c r="S255" s="132"/>
      <c r="T255" s="134">
        <f>SUM(T256:T263)</f>
        <v>0</v>
      </c>
      <c r="AR255" s="128" t="s">
        <v>137</v>
      </c>
      <c r="AT255" s="135" t="s">
        <v>70</v>
      </c>
      <c r="AU255" s="135" t="s">
        <v>79</v>
      </c>
      <c r="AY255" s="128" t="s">
        <v>129</v>
      </c>
      <c r="BK255" s="136">
        <f>SUM(BK256:BK263)</f>
        <v>2428.6279999999997</v>
      </c>
    </row>
    <row r="256" spans="1:65" s="2" customFormat="1" ht="24.2" customHeight="1">
      <c r="A256" s="27"/>
      <c r="B256" s="139"/>
      <c r="C256" s="140" t="s">
        <v>339</v>
      </c>
      <c r="D256" s="140" t="s">
        <v>132</v>
      </c>
      <c r="E256" s="141" t="s">
        <v>537</v>
      </c>
      <c r="F256" s="142" t="s">
        <v>538</v>
      </c>
      <c r="G256" s="143" t="s">
        <v>140</v>
      </c>
      <c r="H256" s="144">
        <v>28.8</v>
      </c>
      <c r="I256" s="144">
        <v>0.77</v>
      </c>
      <c r="J256" s="144">
        <f t="shared" ref="J256:J263" si="60">ROUND(I256*H256,3)</f>
        <v>22.175999999999998</v>
      </c>
      <c r="K256" s="145"/>
      <c r="L256" s="28"/>
      <c r="M256" s="146" t="s">
        <v>1</v>
      </c>
      <c r="N256" s="147" t="s">
        <v>37</v>
      </c>
      <c r="O256" s="148">
        <v>0</v>
      </c>
      <c r="P256" s="148">
        <f t="shared" ref="P256:P263" si="61">O256*H256</f>
        <v>0</v>
      </c>
      <c r="Q256" s="148">
        <v>0</v>
      </c>
      <c r="R256" s="148">
        <f t="shared" ref="R256:R263" si="62">Q256*H256</f>
        <v>0</v>
      </c>
      <c r="S256" s="148">
        <v>0</v>
      </c>
      <c r="T256" s="149">
        <f t="shared" ref="T256:T263" si="63">S256*H256</f>
        <v>0</v>
      </c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R256" s="150" t="s">
        <v>162</v>
      </c>
      <c r="AT256" s="150" t="s">
        <v>132</v>
      </c>
      <c r="AU256" s="150" t="s">
        <v>137</v>
      </c>
      <c r="AY256" s="14" t="s">
        <v>129</v>
      </c>
      <c r="BE256" s="151">
        <f t="shared" ref="BE256:BE263" si="64">IF(N256="základná",J256,0)</f>
        <v>0</v>
      </c>
      <c r="BF256" s="151">
        <f t="shared" ref="BF256:BF263" si="65">IF(N256="znížená",J256,0)</f>
        <v>22.175999999999998</v>
      </c>
      <c r="BG256" s="151">
        <f t="shared" ref="BG256:BG263" si="66">IF(N256="zákl. prenesená",J256,0)</f>
        <v>0</v>
      </c>
      <c r="BH256" s="151">
        <f t="shared" ref="BH256:BH263" si="67">IF(N256="zníž. prenesená",J256,0)</f>
        <v>0</v>
      </c>
      <c r="BI256" s="151">
        <f t="shared" ref="BI256:BI263" si="68">IF(N256="nulová",J256,0)</f>
        <v>0</v>
      </c>
      <c r="BJ256" s="14" t="s">
        <v>137</v>
      </c>
      <c r="BK256" s="152">
        <f t="shared" ref="BK256:BK263" si="69">ROUND(I256*H256,3)</f>
        <v>22.175999999999998</v>
      </c>
      <c r="BL256" s="14" t="s">
        <v>162</v>
      </c>
      <c r="BM256" s="150" t="s">
        <v>539</v>
      </c>
    </row>
    <row r="257" spans="1:65" s="2" customFormat="1" ht="24.2" customHeight="1">
      <c r="A257" s="27"/>
      <c r="B257" s="139"/>
      <c r="C257" s="140" t="s">
        <v>540</v>
      </c>
      <c r="D257" s="140" t="s">
        <v>132</v>
      </c>
      <c r="E257" s="141" t="s">
        <v>541</v>
      </c>
      <c r="F257" s="142" t="s">
        <v>542</v>
      </c>
      <c r="G257" s="143" t="s">
        <v>140</v>
      </c>
      <c r="H257" s="144">
        <v>157.52000000000001</v>
      </c>
      <c r="I257" s="144">
        <v>1.04</v>
      </c>
      <c r="J257" s="144">
        <f t="shared" si="60"/>
        <v>163.821</v>
      </c>
      <c r="K257" s="145"/>
      <c r="L257" s="28"/>
      <c r="M257" s="146" t="s">
        <v>1</v>
      </c>
      <c r="N257" s="147" t="s">
        <v>37</v>
      </c>
      <c r="O257" s="148">
        <v>0</v>
      </c>
      <c r="P257" s="148">
        <f t="shared" si="61"/>
        <v>0</v>
      </c>
      <c r="Q257" s="148">
        <v>0</v>
      </c>
      <c r="R257" s="148">
        <f t="shared" si="62"/>
        <v>0</v>
      </c>
      <c r="S257" s="148">
        <v>0</v>
      </c>
      <c r="T257" s="149">
        <f t="shared" si="63"/>
        <v>0</v>
      </c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R257" s="150" t="s">
        <v>162</v>
      </c>
      <c r="AT257" s="150" t="s">
        <v>132</v>
      </c>
      <c r="AU257" s="150" t="s">
        <v>137</v>
      </c>
      <c r="AY257" s="14" t="s">
        <v>129</v>
      </c>
      <c r="BE257" s="151">
        <f t="shared" si="64"/>
        <v>0</v>
      </c>
      <c r="BF257" s="151">
        <f t="shared" si="65"/>
        <v>163.821</v>
      </c>
      <c r="BG257" s="151">
        <f t="shared" si="66"/>
        <v>0</v>
      </c>
      <c r="BH257" s="151">
        <f t="shared" si="67"/>
        <v>0</v>
      </c>
      <c r="BI257" s="151">
        <f t="shared" si="68"/>
        <v>0</v>
      </c>
      <c r="BJ257" s="14" t="s">
        <v>137</v>
      </c>
      <c r="BK257" s="152">
        <f t="shared" si="69"/>
        <v>163.821</v>
      </c>
      <c r="BL257" s="14" t="s">
        <v>162</v>
      </c>
      <c r="BM257" s="150" t="s">
        <v>543</v>
      </c>
    </row>
    <row r="258" spans="1:65" s="2" customFormat="1" ht="24.2" customHeight="1">
      <c r="A258" s="27"/>
      <c r="B258" s="139"/>
      <c r="C258" s="140" t="s">
        <v>343</v>
      </c>
      <c r="D258" s="140" t="s">
        <v>132</v>
      </c>
      <c r="E258" s="141" t="s">
        <v>544</v>
      </c>
      <c r="F258" s="142" t="s">
        <v>545</v>
      </c>
      <c r="G258" s="143" t="s">
        <v>143</v>
      </c>
      <c r="H258" s="144">
        <v>197.76</v>
      </c>
      <c r="I258" s="144">
        <v>0.34</v>
      </c>
      <c r="J258" s="144">
        <f t="shared" si="60"/>
        <v>67.238</v>
      </c>
      <c r="K258" s="145"/>
      <c r="L258" s="28"/>
      <c r="M258" s="146" t="s">
        <v>1</v>
      </c>
      <c r="N258" s="147" t="s">
        <v>37</v>
      </c>
      <c r="O258" s="148">
        <v>0</v>
      </c>
      <c r="P258" s="148">
        <f t="shared" si="61"/>
        <v>0</v>
      </c>
      <c r="Q258" s="148">
        <v>0</v>
      </c>
      <c r="R258" s="148">
        <f t="shared" si="62"/>
        <v>0</v>
      </c>
      <c r="S258" s="148">
        <v>0</v>
      </c>
      <c r="T258" s="149">
        <f t="shared" si="63"/>
        <v>0</v>
      </c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R258" s="150" t="s">
        <v>162</v>
      </c>
      <c r="AT258" s="150" t="s">
        <v>132</v>
      </c>
      <c r="AU258" s="150" t="s">
        <v>137</v>
      </c>
      <c r="AY258" s="14" t="s">
        <v>129</v>
      </c>
      <c r="BE258" s="151">
        <f t="shared" si="64"/>
        <v>0</v>
      </c>
      <c r="BF258" s="151">
        <f t="shared" si="65"/>
        <v>67.238</v>
      </c>
      <c r="BG258" s="151">
        <f t="shared" si="66"/>
        <v>0</v>
      </c>
      <c r="BH258" s="151">
        <f t="shared" si="67"/>
        <v>0</v>
      </c>
      <c r="BI258" s="151">
        <f t="shared" si="68"/>
        <v>0</v>
      </c>
      <c r="BJ258" s="14" t="s">
        <v>137</v>
      </c>
      <c r="BK258" s="152">
        <f t="shared" si="69"/>
        <v>67.238</v>
      </c>
      <c r="BL258" s="14" t="s">
        <v>162</v>
      </c>
      <c r="BM258" s="150" t="s">
        <v>546</v>
      </c>
    </row>
    <row r="259" spans="1:65" s="2" customFormat="1" ht="24.2" customHeight="1">
      <c r="A259" s="27"/>
      <c r="B259" s="139"/>
      <c r="C259" s="140" t="s">
        <v>547</v>
      </c>
      <c r="D259" s="140" t="s">
        <v>132</v>
      </c>
      <c r="E259" s="141" t="s">
        <v>548</v>
      </c>
      <c r="F259" s="142" t="s">
        <v>549</v>
      </c>
      <c r="G259" s="143" t="s">
        <v>140</v>
      </c>
      <c r="H259" s="144">
        <v>561.84</v>
      </c>
      <c r="I259" s="144">
        <v>0.79</v>
      </c>
      <c r="J259" s="144">
        <f t="shared" si="60"/>
        <v>443.85399999999998</v>
      </c>
      <c r="K259" s="145"/>
      <c r="L259" s="28"/>
      <c r="M259" s="146" t="s">
        <v>1</v>
      </c>
      <c r="N259" s="147" t="s">
        <v>37</v>
      </c>
      <c r="O259" s="148">
        <v>0</v>
      </c>
      <c r="P259" s="148">
        <f t="shared" si="61"/>
        <v>0</v>
      </c>
      <c r="Q259" s="148">
        <v>0</v>
      </c>
      <c r="R259" s="148">
        <f t="shared" si="62"/>
        <v>0</v>
      </c>
      <c r="S259" s="148">
        <v>0</v>
      </c>
      <c r="T259" s="149">
        <f t="shared" si="63"/>
        <v>0</v>
      </c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R259" s="150" t="s">
        <v>162</v>
      </c>
      <c r="AT259" s="150" t="s">
        <v>132</v>
      </c>
      <c r="AU259" s="150" t="s">
        <v>137</v>
      </c>
      <c r="AY259" s="14" t="s">
        <v>129</v>
      </c>
      <c r="BE259" s="151">
        <f t="shared" si="64"/>
        <v>0</v>
      </c>
      <c r="BF259" s="151">
        <f t="shared" si="65"/>
        <v>443.85399999999998</v>
      </c>
      <c r="BG259" s="151">
        <f t="shared" si="66"/>
        <v>0</v>
      </c>
      <c r="BH259" s="151">
        <f t="shared" si="67"/>
        <v>0</v>
      </c>
      <c r="BI259" s="151">
        <f t="shared" si="68"/>
        <v>0</v>
      </c>
      <c r="BJ259" s="14" t="s">
        <v>137</v>
      </c>
      <c r="BK259" s="152">
        <f t="shared" si="69"/>
        <v>443.85399999999998</v>
      </c>
      <c r="BL259" s="14" t="s">
        <v>162</v>
      </c>
      <c r="BM259" s="150" t="s">
        <v>550</v>
      </c>
    </row>
    <row r="260" spans="1:65" s="2" customFormat="1" ht="24.2" customHeight="1">
      <c r="A260" s="27"/>
      <c r="B260" s="139"/>
      <c r="C260" s="140" t="s">
        <v>348</v>
      </c>
      <c r="D260" s="140" t="s">
        <v>132</v>
      </c>
      <c r="E260" s="141" t="s">
        <v>551</v>
      </c>
      <c r="F260" s="142" t="s">
        <v>552</v>
      </c>
      <c r="G260" s="143" t="s">
        <v>140</v>
      </c>
      <c r="H260" s="144">
        <v>561.84</v>
      </c>
      <c r="I260" s="144">
        <v>0.88</v>
      </c>
      <c r="J260" s="144">
        <f t="shared" si="60"/>
        <v>494.41899999999998</v>
      </c>
      <c r="K260" s="145"/>
      <c r="L260" s="28"/>
      <c r="M260" s="146" t="s">
        <v>1</v>
      </c>
      <c r="N260" s="147" t="s">
        <v>37</v>
      </c>
      <c r="O260" s="148">
        <v>0</v>
      </c>
      <c r="P260" s="148">
        <f t="shared" si="61"/>
        <v>0</v>
      </c>
      <c r="Q260" s="148">
        <v>0</v>
      </c>
      <c r="R260" s="148">
        <f t="shared" si="62"/>
        <v>0</v>
      </c>
      <c r="S260" s="148">
        <v>0</v>
      </c>
      <c r="T260" s="149">
        <f t="shared" si="63"/>
        <v>0</v>
      </c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R260" s="150" t="s">
        <v>162</v>
      </c>
      <c r="AT260" s="150" t="s">
        <v>132</v>
      </c>
      <c r="AU260" s="150" t="s">
        <v>137</v>
      </c>
      <c r="AY260" s="14" t="s">
        <v>129</v>
      </c>
      <c r="BE260" s="151">
        <f t="shared" si="64"/>
        <v>0</v>
      </c>
      <c r="BF260" s="151">
        <f t="shared" si="65"/>
        <v>494.41899999999998</v>
      </c>
      <c r="BG260" s="151">
        <f t="shared" si="66"/>
        <v>0</v>
      </c>
      <c r="BH260" s="151">
        <f t="shared" si="67"/>
        <v>0</v>
      </c>
      <c r="BI260" s="151">
        <f t="shared" si="68"/>
        <v>0</v>
      </c>
      <c r="BJ260" s="14" t="s">
        <v>137</v>
      </c>
      <c r="BK260" s="152">
        <f t="shared" si="69"/>
        <v>494.41899999999998</v>
      </c>
      <c r="BL260" s="14" t="s">
        <v>162</v>
      </c>
      <c r="BM260" s="150" t="s">
        <v>553</v>
      </c>
    </row>
    <row r="261" spans="1:65" s="2" customFormat="1" ht="24.2" customHeight="1">
      <c r="A261" s="27"/>
      <c r="B261" s="139"/>
      <c r="C261" s="140" t="s">
        <v>554</v>
      </c>
      <c r="D261" s="140" t="s">
        <v>132</v>
      </c>
      <c r="E261" s="141" t="s">
        <v>555</v>
      </c>
      <c r="F261" s="142" t="s">
        <v>556</v>
      </c>
      <c r="G261" s="143" t="s">
        <v>143</v>
      </c>
      <c r="H261" s="144">
        <v>80</v>
      </c>
      <c r="I261" s="144">
        <v>4.45</v>
      </c>
      <c r="J261" s="144">
        <f t="shared" si="60"/>
        <v>356</v>
      </c>
      <c r="K261" s="145"/>
      <c r="L261" s="28"/>
      <c r="M261" s="146" t="s">
        <v>1</v>
      </c>
      <c r="N261" s="147" t="s">
        <v>37</v>
      </c>
      <c r="O261" s="148">
        <v>0</v>
      </c>
      <c r="P261" s="148">
        <f t="shared" si="61"/>
        <v>0</v>
      </c>
      <c r="Q261" s="148">
        <v>0</v>
      </c>
      <c r="R261" s="148">
        <f t="shared" si="62"/>
        <v>0</v>
      </c>
      <c r="S261" s="148">
        <v>0</v>
      </c>
      <c r="T261" s="149">
        <f t="shared" si="63"/>
        <v>0</v>
      </c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R261" s="150" t="s">
        <v>162</v>
      </c>
      <c r="AT261" s="150" t="s">
        <v>132</v>
      </c>
      <c r="AU261" s="150" t="s">
        <v>137</v>
      </c>
      <c r="AY261" s="14" t="s">
        <v>129</v>
      </c>
      <c r="BE261" s="151">
        <f t="shared" si="64"/>
        <v>0</v>
      </c>
      <c r="BF261" s="151">
        <f t="shared" si="65"/>
        <v>356</v>
      </c>
      <c r="BG261" s="151">
        <f t="shared" si="66"/>
        <v>0</v>
      </c>
      <c r="BH261" s="151">
        <f t="shared" si="67"/>
        <v>0</v>
      </c>
      <c r="BI261" s="151">
        <f t="shared" si="68"/>
        <v>0</v>
      </c>
      <c r="BJ261" s="14" t="s">
        <v>137</v>
      </c>
      <c r="BK261" s="152">
        <f t="shared" si="69"/>
        <v>356</v>
      </c>
      <c r="BL261" s="14" t="s">
        <v>162</v>
      </c>
      <c r="BM261" s="150" t="s">
        <v>557</v>
      </c>
    </row>
    <row r="262" spans="1:65" s="2" customFormat="1" ht="24.2" customHeight="1">
      <c r="A262" s="27"/>
      <c r="B262" s="139"/>
      <c r="C262" s="140" t="s">
        <v>352</v>
      </c>
      <c r="D262" s="140" t="s">
        <v>132</v>
      </c>
      <c r="E262" s="141" t="s">
        <v>558</v>
      </c>
      <c r="F262" s="142" t="s">
        <v>559</v>
      </c>
      <c r="G262" s="143" t="s">
        <v>143</v>
      </c>
      <c r="H262" s="144">
        <v>240</v>
      </c>
      <c r="I262" s="144">
        <v>3.63</v>
      </c>
      <c r="J262" s="144">
        <f t="shared" si="60"/>
        <v>871.2</v>
      </c>
      <c r="K262" s="145"/>
      <c r="L262" s="28"/>
      <c r="M262" s="146" t="s">
        <v>1</v>
      </c>
      <c r="N262" s="147" t="s">
        <v>37</v>
      </c>
      <c r="O262" s="148">
        <v>0</v>
      </c>
      <c r="P262" s="148">
        <f t="shared" si="61"/>
        <v>0</v>
      </c>
      <c r="Q262" s="148">
        <v>0</v>
      </c>
      <c r="R262" s="148">
        <f t="shared" si="62"/>
        <v>0</v>
      </c>
      <c r="S262" s="148">
        <v>0</v>
      </c>
      <c r="T262" s="149">
        <f t="shared" si="63"/>
        <v>0</v>
      </c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R262" s="150" t="s">
        <v>162</v>
      </c>
      <c r="AT262" s="150" t="s">
        <v>132</v>
      </c>
      <c r="AU262" s="150" t="s">
        <v>137</v>
      </c>
      <c r="AY262" s="14" t="s">
        <v>129</v>
      </c>
      <c r="BE262" s="151">
        <f t="shared" si="64"/>
        <v>0</v>
      </c>
      <c r="BF262" s="151">
        <f t="shared" si="65"/>
        <v>871.2</v>
      </c>
      <c r="BG262" s="151">
        <f t="shared" si="66"/>
        <v>0</v>
      </c>
      <c r="BH262" s="151">
        <f t="shared" si="67"/>
        <v>0</v>
      </c>
      <c r="BI262" s="151">
        <f t="shared" si="68"/>
        <v>0</v>
      </c>
      <c r="BJ262" s="14" t="s">
        <v>137</v>
      </c>
      <c r="BK262" s="152">
        <f t="shared" si="69"/>
        <v>871.2</v>
      </c>
      <c r="BL262" s="14" t="s">
        <v>162</v>
      </c>
      <c r="BM262" s="150" t="s">
        <v>560</v>
      </c>
    </row>
    <row r="263" spans="1:65" s="2" customFormat="1" ht="24.2" customHeight="1">
      <c r="A263" s="27"/>
      <c r="B263" s="139"/>
      <c r="C263" s="140" t="s">
        <v>561</v>
      </c>
      <c r="D263" s="140" t="s">
        <v>132</v>
      </c>
      <c r="E263" s="141" t="s">
        <v>562</v>
      </c>
      <c r="F263" s="142" t="s">
        <v>563</v>
      </c>
      <c r="G263" s="143" t="s">
        <v>241</v>
      </c>
      <c r="H263" s="144">
        <v>4</v>
      </c>
      <c r="I263" s="144">
        <v>2.48</v>
      </c>
      <c r="J263" s="144">
        <f t="shared" si="60"/>
        <v>9.92</v>
      </c>
      <c r="K263" s="145"/>
      <c r="L263" s="28"/>
      <c r="M263" s="146" t="s">
        <v>1</v>
      </c>
      <c r="N263" s="147" t="s">
        <v>37</v>
      </c>
      <c r="O263" s="148">
        <v>0</v>
      </c>
      <c r="P263" s="148">
        <f t="shared" si="61"/>
        <v>0</v>
      </c>
      <c r="Q263" s="148">
        <v>0</v>
      </c>
      <c r="R263" s="148">
        <f t="shared" si="62"/>
        <v>0</v>
      </c>
      <c r="S263" s="148">
        <v>0</v>
      </c>
      <c r="T263" s="149">
        <f t="shared" si="63"/>
        <v>0</v>
      </c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R263" s="150" t="s">
        <v>162</v>
      </c>
      <c r="AT263" s="150" t="s">
        <v>132</v>
      </c>
      <c r="AU263" s="150" t="s">
        <v>137</v>
      </c>
      <c r="AY263" s="14" t="s">
        <v>129</v>
      </c>
      <c r="BE263" s="151">
        <f t="shared" si="64"/>
        <v>0</v>
      </c>
      <c r="BF263" s="151">
        <f t="shared" si="65"/>
        <v>9.92</v>
      </c>
      <c r="BG263" s="151">
        <f t="shared" si="66"/>
        <v>0</v>
      </c>
      <c r="BH263" s="151">
        <f t="shared" si="67"/>
        <v>0</v>
      </c>
      <c r="BI263" s="151">
        <f t="shared" si="68"/>
        <v>0</v>
      </c>
      <c r="BJ263" s="14" t="s">
        <v>137</v>
      </c>
      <c r="BK263" s="152">
        <f t="shared" si="69"/>
        <v>9.92</v>
      </c>
      <c r="BL263" s="14" t="s">
        <v>162</v>
      </c>
      <c r="BM263" s="150" t="s">
        <v>564</v>
      </c>
    </row>
    <row r="264" spans="1:65" s="12" customFormat="1" ht="22.9" customHeight="1">
      <c r="B264" s="127"/>
      <c r="D264" s="128" t="s">
        <v>70</v>
      </c>
      <c r="E264" s="137" t="s">
        <v>565</v>
      </c>
      <c r="F264" s="137" t="s">
        <v>566</v>
      </c>
      <c r="J264" s="138">
        <f>BK264</f>
        <v>782.01599999999996</v>
      </c>
      <c r="L264" s="127"/>
      <c r="M264" s="131"/>
      <c r="N264" s="132"/>
      <c r="O264" s="132"/>
      <c r="P264" s="133">
        <f>SUM(P265:P267)</f>
        <v>0</v>
      </c>
      <c r="Q264" s="132"/>
      <c r="R264" s="133">
        <f>SUM(R265:R267)</f>
        <v>0</v>
      </c>
      <c r="S264" s="132"/>
      <c r="T264" s="134">
        <f>SUM(T265:T267)</f>
        <v>0</v>
      </c>
      <c r="AR264" s="128" t="s">
        <v>137</v>
      </c>
      <c r="AT264" s="135" t="s">
        <v>70</v>
      </c>
      <c r="AU264" s="135" t="s">
        <v>79</v>
      </c>
      <c r="AY264" s="128" t="s">
        <v>129</v>
      </c>
      <c r="BK264" s="136">
        <f>SUM(BK265:BK267)</f>
        <v>782.01599999999996</v>
      </c>
    </row>
    <row r="265" spans="1:65" s="2" customFormat="1" ht="14.45" customHeight="1">
      <c r="A265" s="27"/>
      <c r="B265" s="139"/>
      <c r="C265" s="140" t="s">
        <v>355</v>
      </c>
      <c r="D265" s="140" t="s">
        <v>132</v>
      </c>
      <c r="E265" s="141" t="s">
        <v>567</v>
      </c>
      <c r="F265" s="142" t="s">
        <v>568</v>
      </c>
      <c r="G265" s="143" t="s">
        <v>140</v>
      </c>
      <c r="H265" s="144">
        <v>351.952</v>
      </c>
      <c r="I265" s="144">
        <v>1.35</v>
      </c>
      <c r="J265" s="144">
        <f>ROUND(I265*H265,3)</f>
        <v>475.13499999999999</v>
      </c>
      <c r="K265" s="145"/>
      <c r="L265" s="28"/>
      <c r="M265" s="146" t="s">
        <v>1</v>
      </c>
      <c r="N265" s="147" t="s">
        <v>37</v>
      </c>
      <c r="O265" s="148">
        <v>0</v>
      </c>
      <c r="P265" s="148">
        <f>O265*H265</f>
        <v>0</v>
      </c>
      <c r="Q265" s="148">
        <v>0</v>
      </c>
      <c r="R265" s="148">
        <f>Q265*H265</f>
        <v>0</v>
      </c>
      <c r="S265" s="148">
        <v>0</v>
      </c>
      <c r="T265" s="149">
        <f>S265*H265</f>
        <v>0</v>
      </c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R265" s="150" t="s">
        <v>162</v>
      </c>
      <c r="AT265" s="150" t="s">
        <v>132</v>
      </c>
      <c r="AU265" s="150" t="s">
        <v>137</v>
      </c>
      <c r="AY265" s="14" t="s">
        <v>129</v>
      </c>
      <c r="BE265" s="151">
        <f>IF(N265="základná",J265,0)</f>
        <v>0</v>
      </c>
      <c r="BF265" s="151">
        <f>IF(N265="znížená",J265,0)</f>
        <v>475.13499999999999</v>
      </c>
      <c r="BG265" s="151">
        <f>IF(N265="zákl. prenesená",J265,0)</f>
        <v>0</v>
      </c>
      <c r="BH265" s="151">
        <f>IF(N265="zníž. prenesená",J265,0)</f>
        <v>0</v>
      </c>
      <c r="BI265" s="151">
        <f>IF(N265="nulová",J265,0)</f>
        <v>0</v>
      </c>
      <c r="BJ265" s="14" t="s">
        <v>137</v>
      </c>
      <c r="BK265" s="152">
        <f>ROUND(I265*H265,3)</f>
        <v>475.13499999999999</v>
      </c>
      <c r="BL265" s="14" t="s">
        <v>162</v>
      </c>
      <c r="BM265" s="150" t="s">
        <v>569</v>
      </c>
    </row>
    <row r="266" spans="1:65" s="2" customFormat="1" ht="24.2" customHeight="1">
      <c r="A266" s="27"/>
      <c r="B266" s="139"/>
      <c r="C266" s="140" t="s">
        <v>570</v>
      </c>
      <c r="D266" s="140" t="s">
        <v>132</v>
      </c>
      <c r="E266" s="141" t="s">
        <v>571</v>
      </c>
      <c r="F266" s="142" t="s">
        <v>572</v>
      </c>
      <c r="G266" s="143" t="s">
        <v>140</v>
      </c>
      <c r="H266" s="144">
        <v>351.952</v>
      </c>
      <c r="I266" s="144">
        <v>0.82</v>
      </c>
      <c r="J266" s="144">
        <f>ROUND(I266*H266,3)</f>
        <v>288.601</v>
      </c>
      <c r="K266" s="145"/>
      <c r="L266" s="28"/>
      <c r="M266" s="146" t="s">
        <v>1</v>
      </c>
      <c r="N266" s="147" t="s">
        <v>37</v>
      </c>
      <c r="O266" s="148">
        <v>0</v>
      </c>
      <c r="P266" s="148">
        <f>O266*H266</f>
        <v>0</v>
      </c>
      <c r="Q266" s="148">
        <v>0</v>
      </c>
      <c r="R266" s="148">
        <f>Q266*H266</f>
        <v>0</v>
      </c>
      <c r="S266" s="148">
        <v>0</v>
      </c>
      <c r="T266" s="149">
        <f>S266*H266</f>
        <v>0</v>
      </c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R266" s="150" t="s">
        <v>162</v>
      </c>
      <c r="AT266" s="150" t="s">
        <v>132</v>
      </c>
      <c r="AU266" s="150" t="s">
        <v>137</v>
      </c>
      <c r="AY266" s="14" t="s">
        <v>129</v>
      </c>
      <c r="BE266" s="151">
        <f>IF(N266="základná",J266,0)</f>
        <v>0</v>
      </c>
      <c r="BF266" s="151">
        <f>IF(N266="znížená",J266,0)</f>
        <v>288.601</v>
      </c>
      <c r="BG266" s="151">
        <f>IF(N266="zákl. prenesená",J266,0)</f>
        <v>0</v>
      </c>
      <c r="BH266" s="151">
        <f>IF(N266="zníž. prenesená",J266,0)</f>
        <v>0</v>
      </c>
      <c r="BI266" s="151">
        <f>IF(N266="nulová",J266,0)</f>
        <v>0</v>
      </c>
      <c r="BJ266" s="14" t="s">
        <v>137</v>
      </c>
      <c r="BK266" s="152">
        <f>ROUND(I266*H266,3)</f>
        <v>288.601</v>
      </c>
      <c r="BL266" s="14" t="s">
        <v>162</v>
      </c>
      <c r="BM266" s="150" t="s">
        <v>573</v>
      </c>
    </row>
    <row r="267" spans="1:65" s="2" customFormat="1" ht="14.45" customHeight="1">
      <c r="A267" s="27"/>
      <c r="B267" s="139"/>
      <c r="C267" s="153" t="s">
        <v>359</v>
      </c>
      <c r="D267" s="153" t="s">
        <v>202</v>
      </c>
      <c r="E267" s="154" t="s">
        <v>574</v>
      </c>
      <c r="F267" s="155" t="s">
        <v>575</v>
      </c>
      <c r="G267" s="156" t="s">
        <v>135</v>
      </c>
      <c r="H267" s="157">
        <v>4</v>
      </c>
      <c r="I267" s="157">
        <v>4.57</v>
      </c>
      <c r="J267" s="157">
        <f>ROUND(I267*H267,3)</f>
        <v>18.28</v>
      </c>
      <c r="K267" s="158"/>
      <c r="L267" s="159"/>
      <c r="M267" s="160" t="s">
        <v>1</v>
      </c>
      <c r="N267" s="161" t="s">
        <v>37</v>
      </c>
      <c r="O267" s="148">
        <v>0</v>
      </c>
      <c r="P267" s="148">
        <f>O267*H267</f>
        <v>0</v>
      </c>
      <c r="Q267" s="148">
        <v>0</v>
      </c>
      <c r="R267" s="148">
        <f>Q267*H267</f>
        <v>0</v>
      </c>
      <c r="S267" s="148">
        <v>0</v>
      </c>
      <c r="T267" s="149">
        <f>S267*H267</f>
        <v>0</v>
      </c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R267" s="150" t="s">
        <v>190</v>
      </c>
      <c r="AT267" s="150" t="s">
        <v>202</v>
      </c>
      <c r="AU267" s="150" t="s">
        <v>137</v>
      </c>
      <c r="AY267" s="14" t="s">
        <v>129</v>
      </c>
      <c r="BE267" s="151">
        <f>IF(N267="základná",J267,0)</f>
        <v>0</v>
      </c>
      <c r="BF267" s="151">
        <f>IF(N267="znížená",J267,0)</f>
        <v>18.28</v>
      </c>
      <c r="BG267" s="151">
        <f>IF(N267="zákl. prenesená",J267,0)</f>
        <v>0</v>
      </c>
      <c r="BH267" s="151">
        <f>IF(N267="zníž. prenesená",J267,0)</f>
        <v>0</v>
      </c>
      <c r="BI267" s="151">
        <f>IF(N267="nulová",J267,0)</f>
        <v>0</v>
      </c>
      <c r="BJ267" s="14" t="s">
        <v>137</v>
      </c>
      <c r="BK267" s="152">
        <f>ROUND(I267*H267,3)</f>
        <v>18.28</v>
      </c>
      <c r="BL267" s="14" t="s">
        <v>162</v>
      </c>
      <c r="BM267" s="150" t="s">
        <v>576</v>
      </c>
    </row>
    <row r="268" spans="1:65" s="12" customFormat="1" ht="25.9" customHeight="1">
      <c r="B268" s="127"/>
      <c r="D268" s="128" t="s">
        <v>70</v>
      </c>
      <c r="E268" s="129" t="s">
        <v>577</v>
      </c>
      <c r="F268" s="129" t="s">
        <v>578</v>
      </c>
      <c r="J268" s="130">
        <f>BK268</f>
        <v>925.44</v>
      </c>
      <c r="L268" s="127"/>
      <c r="M268" s="131"/>
      <c r="N268" s="132"/>
      <c r="O268" s="132"/>
      <c r="P268" s="133">
        <f>P269</f>
        <v>0</v>
      </c>
      <c r="Q268" s="132"/>
      <c r="R268" s="133">
        <f>R269</f>
        <v>0</v>
      </c>
      <c r="S268" s="132"/>
      <c r="T268" s="134">
        <f>T269</f>
        <v>0</v>
      </c>
      <c r="AR268" s="128" t="s">
        <v>136</v>
      </c>
      <c r="AT268" s="135" t="s">
        <v>70</v>
      </c>
      <c r="AU268" s="135" t="s">
        <v>71</v>
      </c>
      <c r="AY268" s="128" t="s">
        <v>129</v>
      </c>
      <c r="BK268" s="136">
        <f>BK269</f>
        <v>925.44</v>
      </c>
    </row>
    <row r="269" spans="1:65" s="2" customFormat="1" ht="37.9" customHeight="1">
      <c r="A269" s="27"/>
      <c r="B269" s="139"/>
      <c r="C269" s="140" t="s">
        <v>579</v>
      </c>
      <c r="D269" s="140" t="s">
        <v>132</v>
      </c>
      <c r="E269" s="141" t="s">
        <v>580</v>
      </c>
      <c r="F269" s="142" t="s">
        <v>581</v>
      </c>
      <c r="G269" s="143" t="s">
        <v>582</v>
      </c>
      <c r="H269" s="144">
        <v>48</v>
      </c>
      <c r="I269" s="144">
        <v>19.28</v>
      </c>
      <c r="J269" s="144">
        <f>ROUND(I269*H269,3)</f>
        <v>925.44</v>
      </c>
      <c r="K269" s="145"/>
      <c r="L269" s="28"/>
      <c r="M269" s="162" t="s">
        <v>1</v>
      </c>
      <c r="N269" s="163" t="s">
        <v>37</v>
      </c>
      <c r="O269" s="164">
        <v>0</v>
      </c>
      <c r="P269" s="164">
        <f>O269*H269</f>
        <v>0</v>
      </c>
      <c r="Q269" s="164">
        <v>0</v>
      </c>
      <c r="R269" s="164">
        <f>Q269*H269</f>
        <v>0</v>
      </c>
      <c r="S269" s="164">
        <v>0</v>
      </c>
      <c r="T269" s="165">
        <f>S269*H269</f>
        <v>0</v>
      </c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R269" s="150" t="s">
        <v>583</v>
      </c>
      <c r="AT269" s="150" t="s">
        <v>132</v>
      </c>
      <c r="AU269" s="150" t="s">
        <v>79</v>
      </c>
      <c r="AY269" s="14" t="s">
        <v>129</v>
      </c>
      <c r="BE269" s="151">
        <f>IF(N269="základná",J269,0)</f>
        <v>0</v>
      </c>
      <c r="BF269" s="151">
        <f>IF(N269="znížená",J269,0)</f>
        <v>925.44</v>
      </c>
      <c r="BG269" s="151">
        <f>IF(N269="zákl. prenesená",J269,0)</f>
        <v>0</v>
      </c>
      <c r="BH269" s="151">
        <f>IF(N269="zníž. prenesená",J269,0)</f>
        <v>0</v>
      </c>
      <c r="BI269" s="151">
        <f>IF(N269="nulová",J269,0)</f>
        <v>0</v>
      </c>
      <c r="BJ269" s="14" t="s">
        <v>137</v>
      </c>
      <c r="BK269" s="152">
        <f>ROUND(I269*H269,3)</f>
        <v>925.44</v>
      </c>
      <c r="BL269" s="14" t="s">
        <v>583</v>
      </c>
      <c r="BM269" s="150" t="s">
        <v>584</v>
      </c>
    </row>
    <row r="270" spans="1:65" s="2" customFormat="1" ht="6.95" customHeight="1">
      <c r="A270" s="27"/>
      <c r="B270" s="42"/>
      <c r="C270" s="43"/>
      <c r="D270" s="43"/>
      <c r="E270" s="43"/>
      <c r="F270" s="43"/>
      <c r="G270" s="43"/>
      <c r="H270" s="43"/>
      <c r="I270" s="43"/>
      <c r="J270" s="43"/>
      <c r="K270" s="43"/>
      <c r="L270" s="28"/>
      <c r="M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</row>
  </sheetData>
  <autoFilter ref="C132:K269"/>
  <mergeCells count="9">
    <mergeCell ref="E87:H87"/>
    <mergeCell ref="E123:H123"/>
    <mergeCell ref="E125:H12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14"/>
  <sheetViews>
    <sheetView showGridLines="0" view="pageBreakPreview" topLeftCell="A213" zoomScale="60" zoomScaleNormal="100" workbookViewId="0">
      <selection activeCell="G302" sqref="G302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>
      <c r="A1" s="88"/>
    </row>
    <row r="2" spans="1:46" s="1" customFormat="1" ht="36.950000000000003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4" t="s">
        <v>83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>
      <c r="B4" s="17"/>
      <c r="D4" s="18" t="s">
        <v>90</v>
      </c>
      <c r="L4" s="17"/>
      <c r="M4" s="89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3" t="s">
        <v>12</v>
      </c>
      <c r="L6" s="17"/>
    </row>
    <row r="7" spans="1:46" s="1" customFormat="1" ht="24" customHeight="1">
      <c r="B7" s="17"/>
      <c r="E7" s="212" t="str">
        <f>'Rekapitulácia stavby'!K6</f>
        <v>Oprava internátu SPoŠ 1NP Bernolákovo bunky A10,A9,A5,A4 + vstup,čiastočne chodba 1.04</v>
      </c>
      <c r="F7" s="213"/>
      <c r="G7" s="213"/>
      <c r="H7" s="213"/>
      <c r="L7" s="17"/>
    </row>
    <row r="8" spans="1:46" s="2" customFormat="1" ht="12" customHeight="1">
      <c r="A8" s="27"/>
      <c r="B8" s="28"/>
      <c r="C8" s="27"/>
      <c r="D8" s="23" t="s">
        <v>91</v>
      </c>
      <c r="E8" s="27"/>
      <c r="F8" s="27"/>
      <c r="G8" s="27"/>
      <c r="H8" s="27"/>
      <c r="I8" s="27"/>
      <c r="J8" s="27"/>
      <c r="K8" s="27"/>
      <c r="L8" s="3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46" s="2" customFormat="1" ht="16.5" customHeight="1">
      <c r="A9" s="27"/>
      <c r="B9" s="28"/>
      <c r="C9" s="27"/>
      <c r="D9" s="27"/>
      <c r="E9" s="202" t="s">
        <v>585</v>
      </c>
      <c r="F9" s="211"/>
      <c r="G9" s="211"/>
      <c r="H9" s="211"/>
      <c r="I9" s="27"/>
      <c r="J9" s="27"/>
      <c r="K9" s="27"/>
      <c r="L9" s="3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3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2" customHeight="1">
      <c r="A11" s="27"/>
      <c r="B11" s="28"/>
      <c r="C11" s="27"/>
      <c r="D11" s="23" t="s">
        <v>13</v>
      </c>
      <c r="E11" s="27"/>
      <c r="F11" s="21" t="s">
        <v>14</v>
      </c>
      <c r="G11" s="27"/>
      <c r="H11" s="27"/>
      <c r="I11" s="23" t="s">
        <v>15</v>
      </c>
      <c r="J11" s="21" t="s">
        <v>16</v>
      </c>
      <c r="K11" s="27"/>
      <c r="L11" s="3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t="12" customHeight="1">
      <c r="A12" s="27"/>
      <c r="B12" s="28"/>
      <c r="C12" s="27"/>
      <c r="D12" s="23" t="s">
        <v>17</v>
      </c>
      <c r="E12" s="27"/>
      <c r="F12" s="21" t="s">
        <v>18</v>
      </c>
      <c r="G12" s="27"/>
      <c r="H12" s="27"/>
      <c r="I12" s="23" t="s">
        <v>19</v>
      </c>
      <c r="J12" s="168">
        <v>44172</v>
      </c>
      <c r="K12" s="27"/>
      <c r="L12" s="3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21.75" customHeight="1">
      <c r="A13" s="27"/>
      <c r="B13" s="28"/>
      <c r="C13" s="27"/>
      <c r="D13" s="20" t="s">
        <v>20</v>
      </c>
      <c r="E13" s="27"/>
      <c r="F13" s="24" t="s">
        <v>21</v>
      </c>
      <c r="G13" s="27"/>
      <c r="H13" s="27"/>
      <c r="I13" s="27"/>
      <c r="J13" s="27"/>
      <c r="K13" s="27"/>
      <c r="L13" s="3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customHeight="1">
      <c r="A14" s="27"/>
      <c r="B14" s="28"/>
      <c r="C14" s="27"/>
      <c r="D14" s="23" t="s">
        <v>22</v>
      </c>
      <c r="E14" s="27"/>
      <c r="F14" s="174" t="s">
        <v>1084</v>
      </c>
      <c r="G14" s="27"/>
      <c r="H14" s="27"/>
      <c r="I14" s="23" t="s">
        <v>23</v>
      </c>
      <c r="J14" s="21" t="str">
        <f>IF('Rekapitulácia stavby'!AN10="","",'Rekapitulácia stavby'!AN10)</f>
        <v/>
      </c>
      <c r="K14" s="27"/>
      <c r="L14" s="3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8" customHeight="1">
      <c r="A15" s="27"/>
      <c r="B15" s="28"/>
      <c r="C15" s="27"/>
      <c r="D15" s="27"/>
      <c r="E15" s="21" t="str">
        <f>IF('Rekapitulácia stavby'!E11="","",'Rekapitulácia stavby'!E11)</f>
        <v xml:space="preserve"> </v>
      </c>
      <c r="F15" s="27"/>
      <c r="G15" s="27"/>
      <c r="H15" s="27"/>
      <c r="I15" s="23" t="s">
        <v>24</v>
      </c>
      <c r="J15" s="21" t="str">
        <f>IF('Rekapitulácia stavby'!AN11="","",'Rekapitulácia stavby'!AN11)</f>
        <v/>
      </c>
      <c r="K15" s="27"/>
      <c r="L15" s="3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6.9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3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2" customHeight="1">
      <c r="A17" s="27"/>
      <c r="B17" s="28"/>
      <c r="C17" s="27"/>
      <c r="D17" s="23" t="s">
        <v>25</v>
      </c>
      <c r="E17" s="27"/>
      <c r="F17" s="174" t="s">
        <v>1085</v>
      </c>
      <c r="G17" s="27"/>
      <c r="H17" s="27"/>
      <c r="I17" s="23" t="s">
        <v>23</v>
      </c>
      <c r="J17" s="21">
        <f>'Rekapitulácia stavby'!AN13</f>
        <v>31619916</v>
      </c>
      <c r="K17" s="27"/>
      <c r="L17" s="3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18" customHeight="1">
      <c r="A18" s="27"/>
      <c r="B18" s="28"/>
      <c r="C18" s="27"/>
      <c r="D18" s="27"/>
      <c r="E18" s="186" t="str">
        <f>'Rekapitulácia stavby'!E14</f>
        <v xml:space="preserve"> </v>
      </c>
      <c r="F18" s="186"/>
      <c r="G18" s="186"/>
      <c r="H18" s="186"/>
      <c r="I18" s="23" t="s">
        <v>24</v>
      </c>
      <c r="J18" s="21" t="str">
        <f>'Rekapitulácia stavby'!AN14</f>
        <v>SK2020441907</v>
      </c>
      <c r="K18" s="27"/>
      <c r="L18" s="3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6.9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2" customHeight="1">
      <c r="A20" s="27"/>
      <c r="B20" s="28"/>
      <c r="C20" s="27"/>
      <c r="D20" s="23" t="s">
        <v>26</v>
      </c>
      <c r="E20" s="27"/>
      <c r="F20" s="27"/>
      <c r="G20" s="27"/>
      <c r="H20" s="27"/>
      <c r="I20" s="23" t="s">
        <v>23</v>
      </c>
      <c r="J20" s="21" t="str">
        <f>IF('Rekapitulácia stavby'!AN16="","",'Rekapitulácia stavby'!AN16)</f>
        <v/>
      </c>
      <c r="K20" s="27"/>
      <c r="L20" s="3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18" customHeight="1">
      <c r="A21" s="27"/>
      <c r="B21" s="28"/>
      <c r="C21" s="27"/>
      <c r="D21" s="27"/>
      <c r="E21" s="21" t="str">
        <f>IF('Rekapitulácia stavby'!E17="","",'Rekapitulácia stavby'!E17)</f>
        <v xml:space="preserve"> </v>
      </c>
      <c r="F21" s="27"/>
      <c r="G21" s="27"/>
      <c r="H21" s="27"/>
      <c r="I21" s="23" t="s">
        <v>24</v>
      </c>
      <c r="J21" s="21" t="str">
        <f>IF('Rekapitulácia stavby'!AN17="","",'Rekapitulácia stavby'!AN17)</f>
        <v/>
      </c>
      <c r="K21" s="27"/>
      <c r="L21" s="3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6.9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3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2" customHeight="1">
      <c r="A23" s="27"/>
      <c r="B23" s="28"/>
      <c r="C23" s="27"/>
      <c r="D23" s="23" t="s">
        <v>29</v>
      </c>
      <c r="E23" s="27"/>
      <c r="F23" s="27"/>
      <c r="G23" s="27"/>
      <c r="H23" s="27"/>
      <c r="I23" s="23" t="s">
        <v>23</v>
      </c>
      <c r="J23" s="21" t="str">
        <f>IF('Rekapitulácia stavby'!AN19="","",'Rekapitulácia stavby'!AN19)</f>
        <v/>
      </c>
      <c r="K23" s="27"/>
      <c r="L23" s="3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18" customHeight="1">
      <c r="A24" s="27"/>
      <c r="B24" s="28"/>
      <c r="C24" s="27"/>
      <c r="D24" s="27"/>
      <c r="E24" s="21" t="str">
        <f>IF('Rekapitulácia stavby'!E20="","",'Rekapitulácia stavby'!E20)</f>
        <v xml:space="preserve"> </v>
      </c>
      <c r="F24" s="27"/>
      <c r="G24" s="27"/>
      <c r="H24" s="27"/>
      <c r="I24" s="23" t="s">
        <v>24</v>
      </c>
      <c r="J24" s="21" t="str">
        <f>IF('Rekapitulácia stavby'!AN20="","",'Rekapitulácia stavby'!AN20)</f>
        <v/>
      </c>
      <c r="K24" s="27"/>
      <c r="L24" s="3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6.9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3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2" customHeight="1">
      <c r="A26" s="27"/>
      <c r="B26" s="28"/>
      <c r="C26" s="27"/>
      <c r="D26" s="23" t="s">
        <v>30</v>
      </c>
      <c r="E26" s="27"/>
      <c r="F26" s="27"/>
      <c r="G26" s="27"/>
      <c r="H26" s="27"/>
      <c r="I26" s="27"/>
      <c r="J26" s="27"/>
      <c r="K26" s="27"/>
      <c r="L26" s="3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8" customFormat="1" ht="16.5" customHeight="1">
      <c r="A27" s="90"/>
      <c r="B27" s="91"/>
      <c r="C27" s="90"/>
      <c r="D27" s="90"/>
      <c r="E27" s="188" t="s">
        <v>1</v>
      </c>
      <c r="F27" s="188"/>
      <c r="G27" s="188"/>
      <c r="H27" s="188"/>
      <c r="I27" s="90"/>
      <c r="J27" s="90"/>
      <c r="K27" s="90"/>
      <c r="L27" s="92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</row>
    <row r="28" spans="1:31" s="2" customFormat="1" ht="6.9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3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2" customFormat="1" ht="6.95" customHeight="1">
      <c r="A29" s="27"/>
      <c r="B29" s="28"/>
      <c r="C29" s="27"/>
      <c r="D29" s="61"/>
      <c r="E29" s="61"/>
      <c r="F29" s="61"/>
      <c r="G29" s="61"/>
      <c r="H29" s="61"/>
      <c r="I29" s="61"/>
      <c r="J29" s="61"/>
      <c r="K29" s="61"/>
      <c r="L29" s="3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s="2" customFormat="1" ht="25.35" customHeight="1">
      <c r="A30" s="27"/>
      <c r="B30" s="28"/>
      <c r="C30" s="27"/>
      <c r="D30" s="93" t="s">
        <v>31</v>
      </c>
      <c r="E30" s="27"/>
      <c r="F30" s="27"/>
      <c r="G30" s="27"/>
      <c r="H30" s="27"/>
      <c r="I30" s="27"/>
      <c r="J30" s="66">
        <f>ROUND(J119, 2)</f>
        <v>12971</v>
      </c>
      <c r="K30" s="27"/>
      <c r="L30" s="3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5" customHeight="1">
      <c r="A31" s="27"/>
      <c r="B31" s="28"/>
      <c r="C31" s="27"/>
      <c r="D31" s="61"/>
      <c r="E31" s="61"/>
      <c r="F31" s="61"/>
      <c r="G31" s="61"/>
      <c r="H31" s="61"/>
      <c r="I31" s="61"/>
      <c r="J31" s="61"/>
      <c r="K31" s="61"/>
      <c r="L31" s="3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14.45" customHeight="1">
      <c r="A32" s="27"/>
      <c r="B32" s="28"/>
      <c r="C32" s="27"/>
      <c r="D32" s="27"/>
      <c r="E32" s="27"/>
      <c r="F32" s="31" t="s">
        <v>33</v>
      </c>
      <c r="G32" s="27"/>
      <c r="H32" s="27"/>
      <c r="I32" s="31" t="s">
        <v>32</v>
      </c>
      <c r="J32" s="31" t="s">
        <v>34</v>
      </c>
      <c r="K32" s="27"/>
      <c r="L32" s="3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14.45" customHeight="1">
      <c r="A33" s="27"/>
      <c r="B33" s="28"/>
      <c r="C33" s="27"/>
      <c r="D33" s="94" t="s">
        <v>35</v>
      </c>
      <c r="E33" s="23" t="s">
        <v>36</v>
      </c>
      <c r="F33" s="95">
        <f>ROUND((SUM(BE119:BE213)),  2)</f>
        <v>0</v>
      </c>
      <c r="G33" s="27"/>
      <c r="H33" s="27"/>
      <c r="I33" s="96">
        <v>0.2</v>
      </c>
      <c r="J33" s="95">
        <f>ROUND(((SUM(BE119:BE213))*I33),  2)</f>
        <v>0</v>
      </c>
      <c r="K33" s="27"/>
      <c r="L33" s="3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customHeight="1">
      <c r="A34" s="27"/>
      <c r="B34" s="28"/>
      <c r="C34" s="27"/>
      <c r="D34" s="27"/>
      <c r="E34" s="23" t="s">
        <v>37</v>
      </c>
      <c r="F34" s="95">
        <f>ROUND((SUM(BF119:BF213)),  2)</f>
        <v>12971</v>
      </c>
      <c r="G34" s="27"/>
      <c r="H34" s="27"/>
      <c r="I34" s="96">
        <v>0.2</v>
      </c>
      <c r="J34" s="95">
        <f>ROUND(((SUM(BF119:BF213))*I34),  2)</f>
        <v>2594.1999999999998</v>
      </c>
      <c r="K34" s="27"/>
      <c r="L34" s="3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>
      <c r="A35" s="27"/>
      <c r="B35" s="28"/>
      <c r="C35" s="27"/>
      <c r="D35" s="27"/>
      <c r="E35" s="23" t="s">
        <v>38</v>
      </c>
      <c r="F35" s="95">
        <f>ROUND((SUM(BG119:BG213)),  2)</f>
        <v>0</v>
      </c>
      <c r="G35" s="27"/>
      <c r="H35" s="27"/>
      <c r="I35" s="96">
        <v>0.2</v>
      </c>
      <c r="J35" s="95">
        <f>0</f>
        <v>0</v>
      </c>
      <c r="K35" s="27"/>
      <c r="L35" s="3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5" hidden="1" customHeight="1">
      <c r="A36" s="27"/>
      <c r="B36" s="28"/>
      <c r="C36" s="27"/>
      <c r="D36" s="27"/>
      <c r="E36" s="23" t="s">
        <v>39</v>
      </c>
      <c r="F36" s="95">
        <f>ROUND((SUM(BH119:BH213)),  2)</f>
        <v>0</v>
      </c>
      <c r="G36" s="27"/>
      <c r="H36" s="27"/>
      <c r="I36" s="96">
        <v>0.2</v>
      </c>
      <c r="J36" s="95">
        <f>0</f>
        <v>0</v>
      </c>
      <c r="K36" s="27"/>
      <c r="L36" s="3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5" hidden="1" customHeight="1">
      <c r="A37" s="27"/>
      <c r="B37" s="28"/>
      <c r="C37" s="27"/>
      <c r="D37" s="27"/>
      <c r="E37" s="23" t="s">
        <v>40</v>
      </c>
      <c r="F37" s="95">
        <f>ROUND((SUM(BI119:BI213)),  2)</f>
        <v>0</v>
      </c>
      <c r="G37" s="27"/>
      <c r="H37" s="27"/>
      <c r="I37" s="96">
        <v>0</v>
      </c>
      <c r="J37" s="95">
        <f>0</f>
        <v>0</v>
      </c>
      <c r="K37" s="27"/>
      <c r="L37" s="3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6.9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3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25.35" customHeight="1">
      <c r="A39" s="27"/>
      <c r="B39" s="28"/>
      <c r="C39" s="97"/>
      <c r="D39" s="98" t="s">
        <v>41</v>
      </c>
      <c r="E39" s="55"/>
      <c r="F39" s="55"/>
      <c r="G39" s="99" t="s">
        <v>42</v>
      </c>
      <c r="H39" s="100" t="s">
        <v>43</v>
      </c>
      <c r="I39" s="55"/>
      <c r="J39" s="101">
        <f>SUM(J30:J37)</f>
        <v>15565.2</v>
      </c>
      <c r="K39" s="102"/>
      <c r="L39" s="3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14.4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3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2" customFormat="1" ht="14.45" customHeight="1">
      <c r="B49" s="37"/>
      <c r="D49" s="38" t="s">
        <v>44</v>
      </c>
      <c r="E49" s="39"/>
      <c r="F49" s="39"/>
      <c r="G49" s="38" t="s">
        <v>45</v>
      </c>
      <c r="H49" s="39"/>
      <c r="I49" s="39"/>
      <c r="J49" s="39"/>
      <c r="K49" s="39"/>
      <c r="L49" s="37"/>
    </row>
    <row r="50" spans="1:31">
      <c r="B50" s="17"/>
      <c r="L50" s="17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 s="2" customFormat="1" ht="12.75">
      <c r="A60" s="27"/>
      <c r="B60" s="28"/>
      <c r="C60" s="27"/>
      <c r="D60" s="40" t="s">
        <v>46</v>
      </c>
      <c r="E60" s="30"/>
      <c r="F60" s="103" t="s">
        <v>47</v>
      </c>
      <c r="G60" s="40" t="s">
        <v>46</v>
      </c>
      <c r="H60" s="30"/>
      <c r="I60" s="30"/>
      <c r="J60" s="104" t="s">
        <v>47</v>
      </c>
      <c r="K60" s="30"/>
      <c r="L60" s="3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</row>
    <row r="61" spans="1:31">
      <c r="B61" s="17"/>
      <c r="L61" s="17"/>
    </row>
    <row r="62" spans="1:31">
      <c r="B62" s="17"/>
      <c r="L62" s="17"/>
    </row>
    <row r="63" spans="1:31">
      <c r="B63" s="17"/>
      <c r="L63" s="17"/>
    </row>
    <row r="64" spans="1:31" s="2" customFormat="1" ht="12.75">
      <c r="A64" s="27"/>
      <c r="B64" s="28"/>
      <c r="C64" s="27"/>
      <c r="D64" s="38" t="s">
        <v>48</v>
      </c>
      <c r="E64" s="41"/>
      <c r="F64" s="41"/>
      <c r="G64" s="38" t="s">
        <v>49</v>
      </c>
      <c r="H64" s="41"/>
      <c r="I64" s="41"/>
      <c r="J64" s="41"/>
      <c r="K64" s="41"/>
      <c r="L64" s="3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</row>
    <row r="65" spans="1:31">
      <c r="B65" s="17"/>
      <c r="L65" s="17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 s="2" customFormat="1" ht="12.75">
      <c r="A75" s="27"/>
      <c r="B75" s="28"/>
      <c r="C75" s="27"/>
      <c r="D75" s="40" t="s">
        <v>46</v>
      </c>
      <c r="E75" s="30"/>
      <c r="F75" s="103" t="s">
        <v>47</v>
      </c>
      <c r="G75" s="40" t="s">
        <v>46</v>
      </c>
      <c r="H75" s="30"/>
      <c r="I75" s="30"/>
      <c r="J75" s="104" t="s">
        <v>47</v>
      </c>
      <c r="K75" s="30"/>
      <c r="L75" s="3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</row>
    <row r="76" spans="1:31" s="2" customFormat="1" ht="14.45" customHeight="1">
      <c r="A76" s="27"/>
      <c r="B76" s="42"/>
      <c r="C76" s="43"/>
      <c r="D76" s="43"/>
      <c r="E76" s="43"/>
      <c r="F76" s="43"/>
      <c r="G76" s="43"/>
      <c r="H76" s="43"/>
      <c r="I76" s="43"/>
      <c r="J76" s="43"/>
      <c r="K76" s="43"/>
      <c r="L76" s="3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80" spans="1:31" s="2" customFormat="1" ht="6.95" customHeight="1">
      <c r="A80" s="27"/>
      <c r="B80" s="44"/>
      <c r="C80" s="45"/>
      <c r="D80" s="45"/>
      <c r="E80" s="45"/>
      <c r="F80" s="45"/>
      <c r="G80" s="45"/>
      <c r="H80" s="45"/>
      <c r="I80" s="45"/>
      <c r="J80" s="45"/>
      <c r="K80" s="45"/>
      <c r="L80" s="3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</row>
    <row r="81" spans="1:47" s="2" customFormat="1" ht="24.95" customHeight="1">
      <c r="A81" s="27"/>
      <c r="B81" s="28"/>
      <c r="C81" s="18" t="s">
        <v>93</v>
      </c>
      <c r="D81" s="27"/>
      <c r="E81" s="27"/>
      <c r="F81" s="27"/>
      <c r="G81" s="27"/>
      <c r="H81" s="27"/>
      <c r="I81" s="27"/>
      <c r="J81" s="27"/>
      <c r="K81" s="27"/>
      <c r="L81" s="3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47" s="2" customFormat="1" ht="6.95" customHeight="1">
      <c r="A82" s="27"/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3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47" s="2" customFormat="1" ht="12" customHeight="1">
      <c r="A83" s="27"/>
      <c r="B83" s="28"/>
      <c r="C83" s="23" t="s">
        <v>12</v>
      </c>
      <c r="D83" s="27"/>
      <c r="E83" s="27"/>
      <c r="F83" s="27"/>
      <c r="G83" s="27"/>
      <c r="H83" s="27"/>
      <c r="I83" s="27"/>
      <c r="J83" s="27"/>
      <c r="K83" s="27"/>
      <c r="L83" s="3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47" s="2" customFormat="1" ht="24" customHeight="1">
      <c r="A84" s="27"/>
      <c r="B84" s="28"/>
      <c r="C84" s="27"/>
      <c r="D84" s="27"/>
      <c r="E84" s="212" t="str">
        <f>E7</f>
        <v>Oprava internátu SPoŠ 1NP Bernolákovo bunky A10,A9,A5,A4 + vstup,čiastočne chodba 1.04</v>
      </c>
      <c r="F84" s="213"/>
      <c r="G84" s="213"/>
      <c r="H84" s="213"/>
      <c r="I84" s="27"/>
      <c r="J84" s="27"/>
      <c r="K84" s="27"/>
      <c r="L84" s="3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47" s="2" customFormat="1" ht="12" customHeight="1">
      <c r="A85" s="27"/>
      <c r="B85" s="28"/>
      <c r="C85" s="23" t="s">
        <v>91</v>
      </c>
      <c r="D85" s="27"/>
      <c r="E85" s="27"/>
      <c r="F85" s="27"/>
      <c r="G85" s="27"/>
      <c r="H85" s="27"/>
      <c r="I85" s="27"/>
      <c r="J85" s="27"/>
      <c r="K85" s="27"/>
      <c r="L85" s="3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47" s="2" customFormat="1" ht="16.5" customHeight="1">
      <c r="A86" s="27"/>
      <c r="B86" s="28"/>
      <c r="C86" s="27"/>
      <c r="D86" s="27"/>
      <c r="E86" s="202" t="str">
        <f>E9</f>
        <v>SO02 - Oprava bunky A10,A9, A5,A4_ zdravotechnika</v>
      </c>
      <c r="F86" s="211"/>
      <c r="G86" s="211"/>
      <c r="H86" s="211"/>
      <c r="I86" s="27"/>
      <c r="J86" s="27"/>
      <c r="K86" s="27"/>
      <c r="L86" s="3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47" s="2" customFormat="1" ht="6.95" customHeight="1">
      <c r="A87" s="27"/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3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47" s="2" customFormat="1" ht="12" customHeight="1">
      <c r="A88" s="27"/>
      <c r="B88" s="28"/>
      <c r="C88" s="23" t="s">
        <v>17</v>
      </c>
      <c r="D88" s="27"/>
      <c r="E88" s="27"/>
      <c r="F88" s="21" t="str">
        <f>F12</f>
        <v xml:space="preserve"> </v>
      </c>
      <c r="G88" s="27"/>
      <c r="H88" s="27"/>
      <c r="I88" s="23" t="s">
        <v>19</v>
      </c>
      <c r="J88" s="50">
        <f>IF(J12="","",J12)</f>
        <v>44172</v>
      </c>
      <c r="K88" s="27"/>
      <c r="L88" s="3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47" s="2" customFormat="1" ht="6.95" customHeight="1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3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47" s="2" customFormat="1" ht="15.2" customHeight="1">
      <c r="A90" s="27"/>
      <c r="B90" s="28"/>
      <c r="C90" s="23" t="s">
        <v>22</v>
      </c>
      <c r="D90" s="27"/>
      <c r="E90" s="27"/>
      <c r="F90" s="167" t="s">
        <v>1084</v>
      </c>
      <c r="G90" s="27"/>
      <c r="H90" s="27"/>
      <c r="I90" s="23" t="s">
        <v>26</v>
      </c>
      <c r="J90" s="25" t="str">
        <f>E21</f>
        <v xml:space="preserve"> </v>
      </c>
      <c r="K90" s="27"/>
      <c r="L90" s="3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47" s="2" customFormat="1" ht="15.2" customHeight="1">
      <c r="A91" s="27"/>
      <c r="B91" s="28"/>
      <c r="C91" s="23" t="s">
        <v>25</v>
      </c>
      <c r="D91" s="27"/>
      <c r="E91" s="27"/>
      <c r="F91" s="167" t="s">
        <v>1085</v>
      </c>
      <c r="G91" s="27"/>
      <c r="H91" s="27"/>
      <c r="I91" s="23" t="s">
        <v>29</v>
      </c>
      <c r="J91" s="25" t="str">
        <f>E24</f>
        <v xml:space="preserve"> </v>
      </c>
      <c r="K91" s="27"/>
      <c r="L91" s="3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47" s="2" customFormat="1" ht="10.35" customHeight="1">
      <c r="A92" s="27"/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3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47" s="2" customFormat="1" ht="29.25" customHeight="1">
      <c r="A93" s="27"/>
      <c r="B93" s="28"/>
      <c r="C93" s="105" t="s">
        <v>94</v>
      </c>
      <c r="D93" s="97"/>
      <c r="E93" s="97"/>
      <c r="F93" s="97"/>
      <c r="G93" s="97"/>
      <c r="H93" s="97"/>
      <c r="I93" s="97"/>
      <c r="J93" s="106" t="s">
        <v>95</v>
      </c>
      <c r="K93" s="97"/>
      <c r="L93" s="3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47" s="2" customFormat="1" ht="10.35" customHeight="1">
      <c r="A94" s="27"/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3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47" s="2" customFormat="1" ht="22.9" customHeight="1">
      <c r="A95" s="27"/>
      <c r="B95" s="28"/>
      <c r="C95" s="107" t="s">
        <v>96</v>
      </c>
      <c r="D95" s="27"/>
      <c r="E95" s="27"/>
      <c r="F95" s="27"/>
      <c r="G95" s="27"/>
      <c r="H95" s="27"/>
      <c r="I95" s="27"/>
      <c r="J95" s="66">
        <f>J119</f>
        <v>12970.999</v>
      </c>
      <c r="K95" s="27"/>
      <c r="L95" s="3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U95" s="14" t="s">
        <v>97</v>
      </c>
    </row>
    <row r="96" spans="1:47" s="9" customFormat="1" ht="24.95" customHeight="1">
      <c r="B96" s="108"/>
      <c r="D96" s="109" t="s">
        <v>586</v>
      </c>
      <c r="E96" s="110"/>
      <c r="F96" s="110"/>
      <c r="G96" s="110"/>
      <c r="H96" s="110"/>
      <c r="I96" s="110"/>
      <c r="J96" s="111">
        <f>J120</f>
        <v>0</v>
      </c>
      <c r="L96" s="108"/>
    </row>
    <row r="97" spans="1:31" s="9" customFormat="1" ht="24.95" customHeight="1">
      <c r="B97" s="108"/>
      <c r="D97" s="109" t="s">
        <v>587</v>
      </c>
      <c r="E97" s="110"/>
      <c r="F97" s="110"/>
      <c r="G97" s="110"/>
      <c r="H97" s="110"/>
      <c r="I97" s="110"/>
      <c r="J97" s="111">
        <f>J121</f>
        <v>12970.999</v>
      </c>
      <c r="L97" s="108"/>
    </row>
    <row r="98" spans="1:31" s="10" customFormat="1" ht="19.899999999999999" customHeight="1">
      <c r="B98" s="112"/>
      <c r="D98" s="113" t="s">
        <v>588</v>
      </c>
      <c r="E98" s="114"/>
      <c r="F98" s="114"/>
      <c r="G98" s="114"/>
      <c r="H98" s="114"/>
      <c r="I98" s="114"/>
      <c r="J98" s="115">
        <f>J145</f>
        <v>4286.4590000000007</v>
      </c>
      <c r="L98" s="112"/>
    </row>
    <row r="99" spans="1:31" s="10" customFormat="1" ht="19.899999999999999" customHeight="1">
      <c r="B99" s="112"/>
      <c r="D99" s="113" t="s">
        <v>589</v>
      </c>
      <c r="E99" s="114"/>
      <c r="F99" s="114"/>
      <c r="G99" s="114"/>
      <c r="H99" s="114"/>
      <c r="I99" s="114"/>
      <c r="J99" s="115">
        <f>J173</f>
        <v>7094.5939999999991</v>
      </c>
      <c r="L99" s="112"/>
    </row>
    <row r="100" spans="1:31" s="2" customFormat="1" ht="21.75" customHeight="1">
      <c r="A100" s="27"/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3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</row>
    <row r="101" spans="1:31" s="2" customFormat="1" ht="6.95" customHeight="1">
      <c r="A101" s="27"/>
      <c r="B101" s="42"/>
      <c r="C101" s="43"/>
      <c r="D101" s="43"/>
      <c r="E101" s="43"/>
      <c r="F101" s="43"/>
      <c r="G101" s="43"/>
      <c r="H101" s="43"/>
      <c r="I101" s="43"/>
      <c r="J101" s="43"/>
      <c r="K101" s="43"/>
      <c r="L101" s="3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</row>
    <row r="105" spans="1:31" s="2" customFormat="1" ht="6.95" customHeight="1">
      <c r="A105" s="27"/>
      <c r="B105" s="44"/>
      <c r="C105" s="45"/>
      <c r="D105" s="45"/>
      <c r="E105" s="45"/>
      <c r="F105" s="45"/>
      <c r="G105" s="45"/>
      <c r="H105" s="45"/>
      <c r="I105" s="45"/>
      <c r="J105" s="45"/>
      <c r="K105" s="45"/>
      <c r="L105" s="3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</row>
    <row r="106" spans="1:31" s="2" customFormat="1" ht="24.95" customHeight="1">
      <c r="A106" s="27"/>
      <c r="B106" s="28"/>
      <c r="C106" s="18" t="s">
        <v>115</v>
      </c>
      <c r="D106" s="27"/>
      <c r="E106" s="27"/>
      <c r="F106" s="27"/>
      <c r="G106" s="27"/>
      <c r="H106" s="27"/>
      <c r="I106" s="27"/>
      <c r="J106" s="27"/>
      <c r="K106" s="27"/>
      <c r="L106" s="3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</row>
    <row r="107" spans="1:31" s="2" customFormat="1" ht="6.95" customHeight="1">
      <c r="A107" s="27"/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3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</row>
    <row r="108" spans="1:31" s="2" customFormat="1" ht="12" customHeight="1">
      <c r="A108" s="27"/>
      <c r="B108" s="28"/>
      <c r="C108" s="23" t="s">
        <v>12</v>
      </c>
      <c r="D108" s="27"/>
      <c r="E108" s="27"/>
      <c r="F108" s="27"/>
      <c r="G108" s="27"/>
      <c r="H108" s="27"/>
      <c r="I108" s="27"/>
      <c r="J108" s="27"/>
      <c r="K108" s="27"/>
      <c r="L108" s="3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</row>
    <row r="109" spans="1:31" s="2" customFormat="1" ht="24" customHeight="1">
      <c r="A109" s="27"/>
      <c r="B109" s="28"/>
      <c r="C109" s="27"/>
      <c r="D109" s="27"/>
      <c r="E109" s="212" t="str">
        <f>E7</f>
        <v>Oprava internátu SPoŠ 1NP Bernolákovo bunky A10,A9,A5,A4 + vstup,čiastočne chodba 1.04</v>
      </c>
      <c r="F109" s="213"/>
      <c r="G109" s="213"/>
      <c r="H109" s="213"/>
      <c r="I109" s="27"/>
      <c r="J109" s="27"/>
      <c r="K109" s="27"/>
      <c r="L109" s="3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</row>
    <row r="110" spans="1:31" s="2" customFormat="1" ht="12" customHeight="1">
      <c r="A110" s="27"/>
      <c r="B110" s="28"/>
      <c r="C110" s="23" t="s">
        <v>91</v>
      </c>
      <c r="D110" s="27"/>
      <c r="E110" s="27"/>
      <c r="F110" s="27"/>
      <c r="G110" s="27"/>
      <c r="H110" s="27"/>
      <c r="I110" s="27"/>
      <c r="J110" s="27"/>
      <c r="K110" s="27"/>
      <c r="L110" s="3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 s="2" customFormat="1" ht="16.5" customHeight="1">
      <c r="A111" s="27"/>
      <c r="B111" s="28"/>
      <c r="C111" s="27"/>
      <c r="D111" s="27"/>
      <c r="E111" s="202" t="str">
        <f>E9</f>
        <v>SO02 - Oprava bunky A10,A9, A5,A4_ zdravotechnika</v>
      </c>
      <c r="F111" s="211"/>
      <c r="G111" s="211"/>
      <c r="H111" s="211"/>
      <c r="I111" s="27"/>
      <c r="J111" s="27"/>
      <c r="K111" s="27"/>
      <c r="L111" s="3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 s="2" customFormat="1" ht="6.9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3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5" s="2" customFormat="1" ht="12" customHeight="1">
      <c r="A113" s="27"/>
      <c r="B113" s="28"/>
      <c r="C113" s="23" t="s">
        <v>17</v>
      </c>
      <c r="D113" s="27"/>
      <c r="E113" s="27"/>
      <c r="F113" s="21" t="str">
        <f>F12</f>
        <v xml:space="preserve"> </v>
      </c>
      <c r="G113" s="27"/>
      <c r="H113" s="27"/>
      <c r="I113" s="23" t="s">
        <v>19</v>
      </c>
      <c r="J113" s="50">
        <f>IF(J12="","",J12)</f>
        <v>44172</v>
      </c>
      <c r="K113" s="27"/>
      <c r="L113" s="3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5" s="2" customFormat="1" ht="6.9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3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5" s="2" customFormat="1" ht="15.2" customHeight="1">
      <c r="A115" s="27"/>
      <c r="B115" s="28"/>
      <c r="C115" s="23" t="s">
        <v>22</v>
      </c>
      <c r="D115" s="27"/>
      <c r="E115" s="27"/>
      <c r="F115" s="167" t="s">
        <v>1084</v>
      </c>
      <c r="G115" s="27"/>
      <c r="H115" s="27"/>
      <c r="I115" s="23" t="s">
        <v>26</v>
      </c>
      <c r="J115" s="25" t="str">
        <f>E21</f>
        <v xml:space="preserve"> </v>
      </c>
      <c r="K115" s="27"/>
      <c r="L115" s="3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65" s="2" customFormat="1" ht="15.2" customHeight="1">
      <c r="A116" s="27"/>
      <c r="B116" s="28"/>
      <c r="C116" s="23" t="s">
        <v>25</v>
      </c>
      <c r="D116" s="27"/>
      <c r="E116" s="27"/>
      <c r="F116" s="167" t="s">
        <v>1085</v>
      </c>
      <c r="G116" s="27"/>
      <c r="H116" s="27"/>
      <c r="I116" s="23" t="s">
        <v>29</v>
      </c>
      <c r="J116" s="25" t="str">
        <f>E24</f>
        <v xml:space="preserve"> </v>
      </c>
      <c r="K116" s="27"/>
      <c r="L116" s="3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65" s="2" customFormat="1" ht="10.3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3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5" s="11" customFormat="1" ht="29.25" customHeight="1">
      <c r="A118" s="116"/>
      <c r="B118" s="117"/>
      <c r="C118" s="118" t="s">
        <v>116</v>
      </c>
      <c r="D118" s="119" t="s">
        <v>56</v>
      </c>
      <c r="E118" s="119" t="s">
        <v>52</v>
      </c>
      <c r="F118" s="119" t="s">
        <v>53</v>
      </c>
      <c r="G118" s="119" t="s">
        <v>117</v>
      </c>
      <c r="H118" s="119" t="s">
        <v>118</v>
      </c>
      <c r="I118" s="119" t="s">
        <v>119</v>
      </c>
      <c r="J118" s="120" t="s">
        <v>95</v>
      </c>
      <c r="K118" s="121" t="s">
        <v>120</v>
      </c>
      <c r="L118" s="122"/>
      <c r="M118" s="57" t="s">
        <v>1</v>
      </c>
      <c r="N118" s="58" t="s">
        <v>35</v>
      </c>
      <c r="O118" s="58" t="s">
        <v>121</v>
      </c>
      <c r="P118" s="58" t="s">
        <v>122</v>
      </c>
      <c r="Q118" s="58" t="s">
        <v>123</v>
      </c>
      <c r="R118" s="58" t="s">
        <v>124</v>
      </c>
      <c r="S118" s="58" t="s">
        <v>125</v>
      </c>
      <c r="T118" s="59" t="s">
        <v>126</v>
      </c>
      <c r="U118" s="116"/>
      <c r="V118" s="116"/>
      <c r="W118" s="116"/>
      <c r="X118" s="116"/>
      <c r="Y118" s="116"/>
      <c r="Z118" s="116"/>
      <c r="AA118" s="116"/>
      <c r="AB118" s="116"/>
      <c r="AC118" s="116"/>
      <c r="AD118" s="116"/>
      <c r="AE118" s="116"/>
    </row>
    <row r="119" spans="1:65" s="2" customFormat="1" ht="22.9" customHeight="1">
      <c r="A119" s="27"/>
      <c r="B119" s="28"/>
      <c r="C119" s="64" t="s">
        <v>96</v>
      </c>
      <c r="D119" s="27"/>
      <c r="E119" s="27"/>
      <c r="F119" s="27"/>
      <c r="G119" s="27"/>
      <c r="H119" s="27"/>
      <c r="I119" s="27"/>
      <c r="J119" s="123">
        <f>BK119</f>
        <v>12970.999</v>
      </c>
      <c r="K119" s="27"/>
      <c r="L119" s="28"/>
      <c r="M119" s="60"/>
      <c r="N119" s="51"/>
      <c r="O119" s="61"/>
      <c r="P119" s="124">
        <f>P120+P121</f>
        <v>86.151200000000003</v>
      </c>
      <c r="Q119" s="61"/>
      <c r="R119" s="124">
        <f>R120+R121</f>
        <v>0.44544000000000006</v>
      </c>
      <c r="S119" s="61"/>
      <c r="T119" s="125">
        <f>T120+T121</f>
        <v>0.92290000000000005</v>
      </c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T119" s="14" t="s">
        <v>70</v>
      </c>
      <c r="AU119" s="14" t="s">
        <v>97</v>
      </c>
      <c r="BK119" s="126">
        <f>BK120+BK121</f>
        <v>12970.999</v>
      </c>
    </row>
    <row r="120" spans="1:65" s="12" customFormat="1" ht="25.9" customHeight="1">
      <c r="B120" s="127"/>
      <c r="D120" s="128" t="s">
        <v>70</v>
      </c>
      <c r="E120" s="129" t="s">
        <v>296</v>
      </c>
      <c r="F120" s="129" t="s">
        <v>590</v>
      </c>
      <c r="J120" s="130">
        <f>BK120</f>
        <v>0</v>
      </c>
      <c r="L120" s="127"/>
      <c r="M120" s="131"/>
      <c r="N120" s="132"/>
      <c r="O120" s="132"/>
      <c r="P120" s="133">
        <v>0</v>
      </c>
      <c r="Q120" s="132"/>
      <c r="R120" s="133">
        <v>0</v>
      </c>
      <c r="S120" s="132"/>
      <c r="T120" s="134">
        <v>0</v>
      </c>
      <c r="AR120" s="128" t="s">
        <v>137</v>
      </c>
      <c r="AT120" s="135" t="s">
        <v>70</v>
      </c>
      <c r="AU120" s="135" t="s">
        <v>71</v>
      </c>
      <c r="AY120" s="128" t="s">
        <v>129</v>
      </c>
      <c r="BK120" s="136">
        <v>0</v>
      </c>
    </row>
    <row r="121" spans="1:65" s="12" customFormat="1" ht="25.9" customHeight="1">
      <c r="B121" s="127"/>
      <c r="D121" s="128" t="s">
        <v>70</v>
      </c>
      <c r="E121" s="129" t="s">
        <v>591</v>
      </c>
      <c r="F121" s="129" t="s">
        <v>592</v>
      </c>
      <c r="J121" s="130">
        <f>BK121</f>
        <v>12970.999</v>
      </c>
      <c r="L121" s="127"/>
      <c r="M121" s="131"/>
      <c r="N121" s="132"/>
      <c r="O121" s="132"/>
      <c r="P121" s="133">
        <f>P122+SUM(P123:P145)+P173</f>
        <v>86.151200000000003</v>
      </c>
      <c r="Q121" s="132"/>
      <c r="R121" s="133">
        <f>R122+SUM(R123:R145)+R173</f>
        <v>0.44544000000000006</v>
      </c>
      <c r="S121" s="132"/>
      <c r="T121" s="134">
        <f>T122+SUM(T123:T145)+T173</f>
        <v>0.92290000000000005</v>
      </c>
      <c r="AR121" s="128" t="s">
        <v>137</v>
      </c>
      <c r="AT121" s="135" t="s">
        <v>70</v>
      </c>
      <c r="AU121" s="135" t="s">
        <v>71</v>
      </c>
      <c r="AY121" s="128" t="s">
        <v>129</v>
      </c>
      <c r="BK121" s="136">
        <f>BK122+SUM(BK123:BK145)+BK173</f>
        <v>12970.999</v>
      </c>
    </row>
    <row r="122" spans="1:65" s="2" customFormat="1" ht="14.45" customHeight="1">
      <c r="A122" s="27"/>
      <c r="B122" s="139"/>
      <c r="C122" s="140" t="s">
        <v>79</v>
      </c>
      <c r="D122" s="140" t="s">
        <v>132</v>
      </c>
      <c r="E122" s="141" t="s">
        <v>593</v>
      </c>
      <c r="F122" s="142" t="s">
        <v>594</v>
      </c>
      <c r="G122" s="143" t="s">
        <v>135</v>
      </c>
      <c r="H122" s="144">
        <v>20</v>
      </c>
      <c r="I122" s="144">
        <v>2.37</v>
      </c>
      <c r="J122" s="144">
        <f t="shared" ref="J122:J144" si="0">ROUND(I122*H122,3)</f>
        <v>47.4</v>
      </c>
      <c r="K122" s="145"/>
      <c r="L122" s="28"/>
      <c r="M122" s="146" t="s">
        <v>1</v>
      </c>
      <c r="N122" s="147" t="s">
        <v>37</v>
      </c>
      <c r="O122" s="148">
        <v>0.14399999999999999</v>
      </c>
      <c r="P122" s="148">
        <f t="shared" ref="P122:P144" si="1">O122*H122</f>
        <v>2.88</v>
      </c>
      <c r="Q122" s="148">
        <v>0</v>
      </c>
      <c r="R122" s="148">
        <f t="shared" ref="R122:R144" si="2">Q122*H122</f>
        <v>0</v>
      </c>
      <c r="S122" s="148">
        <v>0</v>
      </c>
      <c r="T122" s="149">
        <f t="shared" ref="T122:T144" si="3">S122*H122</f>
        <v>0</v>
      </c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R122" s="150" t="s">
        <v>162</v>
      </c>
      <c r="AT122" s="150" t="s">
        <v>132</v>
      </c>
      <c r="AU122" s="150" t="s">
        <v>79</v>
      </c>
      <c r="AY122" s="14" t="s">
        <v>129</v>
      </c>
      <c r="BE122" s="151">
        <f t="shared" ref="BE122:BE144" si="4">IF(N122="základná",J122,0)</f>
        <v>0</v>
      </c>
      <c r="BF122" s="151">
        <f t="shared" ref="BF122:BF144" si="5">IF(N122="znížená",J122,0)</f>
        <v>47.4</v>
      </c>
      <c r="BG122" s="151">
        <f t="shared" ref="BG122:BG144" si="6">IF(N122="zákl. prenesená",J122,0)</f>
        <v>0</v>
      </c>
      <c r="BH122" s="151">
        <f t="shared" ref="BH122:BH144" si="7">IF(N122="zníž. prenesená",J122,0)</f>
        <v>0</v>
      </c>
      <c r="BI122" s="151">
        <f t="shared" ref="BI122:BI144" si="8">IF(N122="nulová",J122,0)</f>
        <v>0</v>
      </c>
      <c r="BJ122" s="14" t="s">
        <v>137</v>
      </c>
      <c r="BK122" s="152">
        <f t="shared" ref="BK122:BK144" si="9">ROUND(I122*H122,3)</f>
        <v>47.4</v>
      </c>
      <c r="BL122" s="14" t="s">
        <v>162</v>
      </c>
      <c r="BM122" s="150" t="s">
        <v>595</v>
      </c>
    </row>
    <row r="123" spans="1:65" s="2" customFormat="1" ht="24.2" customHeight="1">
      <c r="A123" s="27"/>
      <c r="B123" s="139"/>
      <c r="C123" s="140" t="s">
        <v>137</v>
      </c>
      <c r="D123" s="140" t="s">
        <v>132</v>
      </c>
      <c r="E123" s="141" t="s">
        <v>596</v>
      </c>
      <c r="F123" s="142" t="s">
        <v>597</v>
      </c>
      <c r="G123" s="143" t="s">
        <v>135</v>
      </c>
      <c r="H123" s="144">
        <v>4</v>
      </c>
      <c r="I123" s="144">
        <v>21.85</v>
      </c>
      <c r="J123" s="144">
        <f t="shared" si="0"/>
        <v>87.4</v>
      </c>
      <c r="K123" s="145"/>
      <c r="L123" s="28"/>
      <c r="M123" s="146" t="s">
        <v>1</v>
      </c>
      <c r="N123" s="147" t="s">
        <v>37</v>
      </c>
      <c r="O123" s="148">
        <v>0.94572999999999996</v>
      </c>
      <c r="P123" s="148">
        <f t="shared" si="1"/>
        <v>3.7829199999999998</v>
      </c>
      <c r="Q123" s="148">
        <v>1.4300000000000001E-3</v>
      </c>
      <c r="R123" s="148">
        <f t="shared" si="2"/>
        <v>5.7200000000000003E-3</v>
      </c>
      <c r="S123" s="148">
        <v>0</v>
      </c>
      <c r="T123" s="149">
        <f t="shared" si="3"/>
        <v>0</v>
      </c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R123" s="150" t="s">
        <v>162</v>
      </c>
      <c r="AT123" s="150" t="s">
        <v>132</v>
      </c>
      <c r="AU123" s="150" t="s">
        <v>79</v>
      </c>
      <c r="AY123" s="14" t="s">
        <v>129</v>
      </c>
      <c r="BE123" s="151">
        <f t="shared" si="4"/>
        <v>0</v>
      </c>
      <c r="BF123" s="151">
        <f t="shared" si="5"/>
        <v>87.4</v>
      </c>
      <c r="BG123" s="151">
        <f t="shared" si="6"/>
        <v>0</v>
      </c>
      <c r="BH123" s="151">
        <f t="shared" si="7"/>
        <v>0</v>
      </c>
      <c r="BI123" s="151">
        <f t="shared" si="8"/>
        <v>0</v>
      </c>
      <c r="BJ123" s="14" t="s">
        <v>137</v>
      </c>
      <c r="BK123" s="152">
        <f t="shared" si="9"/>
        <v>87.4</v>
      </c>
      <c r="BL123" s="14" t="s">
        <v>162</v>
      </c>
      <c r="BM123" s="150" t="s">
        <v>598</v>
      </c>
    </row>
    <row r="124" spans="1:65" s="2" customFormat="1" ht="24.2" customHeight="1">
      <c r="A124" s="27"/>
      <c r="B124" s="139"/>
      <c r="C124" s="140" t="s">
        <v>130</v>
      </c>
      <c r="D124" s="140" t="s">
        <v>132</v>
      </c>
      <c r="E124" s="141" t="s">
        <v>599</v>
      </c>
      <c r="F124" s="142" t="s">
        <v>600</v>
      </c>
      <c r="G124" s="143" t="s">
        <v>135</v>
      </c>
      <c r="H124" s="144">
        <v>4</v>
      </c>
      <c r="I124" s="144">
        <v>3.49</v>
      </c>
      <c r="J124" s="144">
        <f t="shared" si="0"/>
        <v>13.96</v>
      </c>
      <c r="K124" s="145"/>
      <c r="L124" s="28"/>
      <c r="M124" s="146" t="s">
        <v>1</v>
      </c>
      <c r="N124" s="147" t="s">
        <v>37</v>
      </c>
      <c r="O124" s="148">
        <v>0.19500000000000001</v>
      </c>
      <c r="P124" s="148">
        <f t="shared" si="1"/>
        <v>0.78</v>
      </c>
      <c r="Q124" s="148">
        <v>0</v>
      </c>
      <c r="R124" s="148">
        <f t="shared" si="2"/>
        <v>0</v>
      </c>
      <c r="S124" s="148">
        <v>0</v>
      </c>
      <c r="T124" s="149">
        <f t="shared" si="3"/>
        <v>0</v>
      </c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R124" s="150" t="s">
        <v>162</v>
      </c>
      <c r="AT124" s="150" t="s">
        <v>132</v>
      </c>
      <c r="AU124" s="150" t="s">
        <v>79</v>
      </c>
      <c r="AY124" s="14" t="s">
        <v>129</v>
      </c>
      <c r="BE124" s="151">
        <f t="shared" si="4"/>
        <v>0</v>
      </c>
      <c r="BF124" s="151">
        <f t="shared" si="5"/>
        <v>13.96</v>
      </c>
      <c r="BG124" s="151">
        <f t="shared" si="6"/>
        <v>0</v>
      </c>
      <c r="BH124" s="151">
        <f t="shared" si="7"/>
        <v>0</v>
      </c>
      <c r="BI124" s="151">
        <f t="shared" si="8"/>
        <v>0</v>
      </c>
      <c r="BJ124" s="14" t="s">
        <v>137</v>
      </c>
      <c r="BK124" s="152">
        <f t="shared" si="9"/>
        <v>13.96</v>
      </c>
      <c r="BL124" s="14" t="s">
        <v>162</v>
      </c>
      <c r="BM124" s="150" t="s">
        <v>601</v>
      </c>
    </row>
    <row r="125" spans="1:65" s="2" customFormat="1" ht="24.2" customHeight="1">
      <c r="A125" s="27"/>
      <c r="B125" s="139"/>
      <c r="C125" s="140" t="s">
        <v>136</v>
      </c>
      <c r="D125" s="140" t="s">
        <v>132</v>
      </c>
      <c r="E125" s="141" t="s">
        <v>602</v>
      </c>
      <c r="F125" s="142" t="s">
        <v>603</v>
      </c>
      <c r="G125" s="143" t="s">
        <v>143</v>
      </c>
      <c r="H125" s="144">
        <v>16</v>
      </c>
      <c r="I125" s="144">
        <v>46.33</v>
      </c>
      <c r="J125" s="144">
        <f t="shared" si="0"/>
        <v>741.28</v>
      </c>
      <c r="K125" s="145"/>
      <c r="L125" s="28"/>
      <c r="M125" s="146" t="s">
        <v>1</v>
      </c>
      <c r="N125" s="147" t="s">
        <v>37</v>
      </c>
      <c r="O125" s="148">
        <v>0.98192999999999997</v>
      </c>
      <c r="P125" s="148">
        <f t="shared" si="1"/>
        <v>15.71088</v>
      </c>
      <c r="Q125" s="148">
        <v>3.7100000000000002E-3</v>
      </c>
      <c r="R125" s="148">
        <f t="shared" si="2"/>
        <v>5.9360000000000003E-2</v>
      </c>
      <c r="S125" s="148">
        <v>0</v>
      </c>
      <c r="T125" s="149">
        <f t="shared" si="3"/>
        <v>0</v>
      </c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R125" s="150" t="s">
        <v>162</v>
      </c>
      <c r="AT125" s="150" t="s">
        <v>132</v>
      </c>
      <c r="AU125" s="150" t="s">
        <v>79</v>
      </c>
      <c r="AY125" s="14" t="s">
        <v>129</v>
      </c>
      <c r="BE125" s="151">
        <f t="shared" si="4"/>
        <v>0</v>
      </c>
      <c r="BF125" s="151">
        <f t="shared" si="5"/>
        <v>741.28</v>
      </c>
      <c r="BG125" s="151">
        <f t="shared" si="6"/>
        <v>0</v>
      </c>
      <c r="BH125" s="151">
        <f t="shared" si="7"/>
        <v>0</v>
      </c>
      <c r="BI125" s="151">
        <f t="shared" si="8"/>
        <v>0</v>
      </c>
      <c r="BJ125" s="14" t="s">
        <v>137</v>
      </c>
      <c r="BK125" s="152">
        <f t="shared" si="9"/>
        <v>741.28</v>
      </c>
      <c r="BL125" s="14" t="s">
        <v>162</v>
      </c>
      <c r="BM125" s="150" t="s">
        <v>604</v>
      </c>
    </row>
    <row r="126" spans="1:65" s="2" customFormat="1" ht="14.45" customHeight="1">
      <c r="A126" s="27"/>
      <c r="B126" s="139"/>
      <c r="C126" s="140" t="s">
        <v>148</v>
      </c>
      <c r="D126" s="140" t="s">
        <v>132</v>
      </c>
      <c r="E126" s="141" t="s">
        <v>605</v>
      </c>
      <c r="F126" s="142" t="s">
        <v>606</v>
      </c>
      <c r="G126" s="143" t="s">
        <v>135</v>
      </c>
      <c r="H126" s="144">
        <v>4</v>
      </c>
      <c r="I126" s="144">
        <v>7.66</v>
      </c>
      <c r="J126" s="144">
        <f t="shared" si="0"/>
        <v>30.64</v>
      </c>
      <c r="K126" s="145"/>
      <c r="L126" s="28"/>
      <c r="M126" s="146" t="s">
        <v>1</v>
      </c>
      <c r="N126" s="147" t="s">
        <v>37</v>
      </c>
      <c r="O126" s="148">
        <v>0.35144999999999998</v>
      </c>
      <c r="P126" s="148">
        <f t="shared" si="1"/>
        <v>1.4057999999999999</v>
      </c>
      <c r="Q126" s="148">
        <v>2.5000000000000001E-4</v>
      </c>
      <c r="R126" s="148">
        <f t="shared" si="2"/>
        <v>1E-3</v>
      </c>
      <c r="S126" s="148">
        <v>0</v>
      </c>
      <c r="T126" s="149">
        <f t="shared" si="3"/>
        <v>0</v>
      </c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R126" s="150" t="s">
        <v>162</v>
      </c>
      <c r="AT126" s="150" t="s">
        <v>132</v>
      </c>
      <c r="AU126" s="150" t="s">
        <v>79</v>
      </c>
      <c r="AY126" s="14" t="s">
        <v>129</v>
      </c>
      <c r="BE126" s="151">
        <f t="shared" si="4"/>
        <v>0</v>
      </c>
      <c r="BF126" s="151">
        <f t="shared" si="5"/>
        <v>30.64</v>
      </c>
      <c r="BG126" s="151">
        <f t="shared" si="6"/>
        <v>0</v>
      </c>
      <c r="BH126" s="151">
        <f t="shared" si="7"/>
        <v>0</v>
      </c>
      <c r="BI126" s="151">
        <f t="shared" si="8"/>
        <v>0</v>
      </c>
      <c r="BJ126" s="14" t="s">
        <v>137</v>
      </c>
      <c r="BK126" s="152">
        <f t="shared" si="9"/>
        <v>30.64</v>
      </c>
      <c r="BL126" s="14" t="s">
        <v>162</v>
      </c>
      <c r="BM126" s="150" t="s">
        <v>607</v>
      </c>
    </row>
    <row r="127" spans="1:65" s="2" customFormat="1" ht="24.2" customHeight="1">
      <c r="A127" s="27"/>
      <c r="B127" s="139"/>
      <c r="C127" s="153" t="s">
        <v>144</v>
      </c>
      <c r="D127" s="153" t="s">
        <v>202</v>
      </c>
      <c r="E127" s="154" t="s">
        <v>608</v>
      </c>
      <c r="F127" s="155" t="s">
        <v>609</v>
      </c>
      <c r="G127" s="156" t="s">
        <v>135</v>
      </c>
      <c r="H127" s="157">
        <v>4</v>
      </c>
      <c r="I127" s="157">
        <v>6.4</v>
      </c>
      <c r="J127" s="157">
        <f t="shared" si="0"/>
        <v>25.6</v>
      </c>
      <c r="K127" s="158"/>
      <c r="L127" s="159"/>
      <c r="M127" s="160" t="s">
        <v>1</v>
      </c>
      <c r="N127" s="161" t="s">
        <v>37</v>
      </c>
      <c r="O127" s="148">
        <v>0</v>
      </c>
      <c r="P127" s="148">
        <f t="shared" si="1"/>
        <v>0</v>
      </c>
      <c r="Q127" s="148">
        <v>2.4000000000000001E-4</v>
      </c>
      <c r="R127" s="148">
        <f t="shared" si="2"/>
        <v>9.6000000000000002E-4</v>
      </c>
      <c r="S127" s="148">
        <v>0</v>
      </c>
      <c r="T127" s="149">
        <f t="shared" si="3"/>
        <v>0</v>
      </c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R127" s="150" t="s">
        <v>190</v>
      </c>
      <c r="AT127" s="150" t="s">
        <v>202</v>
      </c>
      <c r="AU127" s="150" t="s">
        <v>79</v>
      </c>
      <c r="AY127" s="14" t="s">
        <v>129</v>
      </c>
      <c r="BE127" s="151">
        <f t="shared" si="4"/>
        <v>0</v>
      </c>
      <c r="BF127" s="151">
        <f t="shared" si="5"/>
        <v>25.6</v>
      </c>
      <c r="BG127" s="151">
        <f t="shared" si="6"/>
        <v>0</v>
      </c>
      <c r="BH127" s="151">
        <f t="shared" si="7"/>
        <v>0</v>
      </c>
      <c r="BI127" s="151">
        <f t="shared" si="8"/>
        <v>0</v>
      </c>
      <c r="BJ127" s="14" t="s">
        <v>137</v>
      </c>
      <c r="BK127" s="152">
        <f t="shared" si="9"/>
        <v>25.6</v>
      </c>
      <c r="BL127" s="14" t="s">
        <v>162</v>
      </c>
      <c r="BM127" s="150" t="s">
        <v>610</v>
      </c>
    </row>
    <row r="128" spans="1:65" s="2" customFormat="1" ht="14.45" customHeight="1">
      <c r="A128" s="27"/>
      <c r="B128" s="139"/>
      <c r="C128" s="140" t="s">
        <v>156</v>
      </c>
      <c r="D128" s="140" t="s">
        <v>132</v>
      </c>
      <c r="E128" s="141" t="s">
        <v>611</v>
      </c>
      <c r="F128" s="142" t="s">
        <v>612</v>
      </c>
      <c r="G128" s="143" t="s">
        <v>135</v>
      </c>
      <c r="H128" s="144">
        <v>4</v>
      </c>
      <c r="I128" s="144">
        <v>7.87</v>
      </c>
      <c r="J128" s="144">
        <f t="shared" si="0"/>
        <v>31.48</v>
      </c>
      <c r="K128" s="145"/>
      <c r="L128" s="28"/>
      <c r="M128" s="146" t="s">
        <v>1</v>
      </c>
      <c r="N128" s="147" t="s">
        <v>37</v>
      </c>
      <c r="O128" s="148">
        <v>0</v>
      </c>
      <c r="P128" s="148">
        <f t="shared" si="1"/>
        <v>0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R128" s="150" t="s">
        <v>162</v>
      </c>
      <c r="AT128" s="150" t="s">
        <v>132</v>
      </c>
      <c r="AU128" s="150" t="s">
        <v>79</v>
      </c>
      <c r="AY128" s="14" t="s">
        <v>129</v>
      </c>
      <c r="BE128" s="151">
        <f t="shared" si="4"/>
        <v>0</v>
      </c>
      <c r="BF128" s="151">
        <f t="shared" si="5"/>
        <v>31.48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137</v>
      </c>
      <c r="BK128" s="152">
        <f t="shared" si="9"/>
        <v>31.48</v>
      </c>
      <c r="BL128" s="14" t="s">
        <v>162</v>
      </c>
      <c r="BM128" s="150" t="s">
        <v>613</v>
      </c>
    </row>
    <row r="129" spans="1:65" s="2" customFormat="1" ht="14.45" customHeight="1">
      <c r="A129" s="27"/>
      <c r="B129" s="139"/>
      <c r="C129" s="153" t="s">
        <v>147</v>
      </c>
      <c r="D129" s="153" t="s">
        <v>202</v>
      </c>
      <c r="E129" s="154" t="s">
        <v>614</v>
      </c>
      <c r="F129" s="155" t="s">
        <v>615</v>
      </c>
      <c r="G129" s="156" t="s">
        <v>135</v>
      </c>
      <c r="H129" s="157">
        <v>4</v>
      </c>
      <c r="I129" s="157">
        <v>3.77</v>
      </c>
      <c r="J129" s="157">
        <f t="shared" si="0"/>
        <v>15.08</v>
      </c>
      <c r="K129" s="158"/>
      <c r="L129" s="159"/>
      <c r="M129" s="160" t="s">
        <v>1</v>
      </c>
      <c r="N129" s="161" t="s">
        <v>37</v>
      </c>
      <c r="O129" s="148">
        <v>0</v>
      </c>
      <c r="P129" s="148">
        <f t="shared" si="1"/>
        <v>0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R129" s="150" t="s">
        <v>190</v>
      </c>
      <c r="AT129" s="150" t="s">
        <v>202</v>
      </c>
      <c r="AU129" s="150" t="s">
        <v>79</v>
      </c>
      <c r="AY129" s="14" t="s">
        <v>129</v>
      </c>
      <c r="BE129" s="151">
        <f t="shared" si="4"/>
        <v>0</v>
      </c>
      <c r="BF129" s="151">
        <f t="shared" si="5"/>
        <v>15.08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137</v>
      </c>
      <c r="BK129" s="152">
        <f t="shared" si="9"/>
        <v>15.08</v>
      </c>
      <c r="BL129" s="14" t="s">
        <v>162</v>
      </c>
      <c r="BM129" s="150" t="s">
        <v>616</v>
      </c>
    </row>
    <row r="130" spans="1:65" s="2" customFormat="1" ht="24.2" customHeight="1">
      <c r="A130" s="27"/>
      <c r="B130" s="139"/>
      <c r="C130" s="140" t="s">
        <v>163</v>
      </c>
      <c r="D130" s="140" t="s">
        <v>132</v>
      </c>
      <c r="E130" s="141" t="s">
        <v>617</v>
      </c>
      <c r="F130" s="142" t="s">
        <v>618</v>
      </c>
      <c r="G130" s="143" t="s">
        <v>135</v>
      </c>
      <c r="H130" s="144">
        <v>4</v>
      </c>
      <c r="I130" s="144">
        <v>4.3099999999999996</v>
      </c>
      <c r="J130" s="144">
        <f t="shared" si="0"/>
        <v>17.239999999999998</v>
      </c>
      <c r="K130" s="145"/>
      <c r="L130" s="28"/>
      <c r="M130" s="146" t="s">
        <v>1</v>
      </c>
      <c r="N130" s="147" t="s">
        <v>37</v>
      </c>
      <c r="O130" s="148">
        <v>0</v>
      </c>
      <c r="P130" s="148">
        <f t="shared" si="1"/>
        <v>0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R130" s="150" t="s">
        <v>162</v>
      </c>
      <c r="AT130" s="150" t="s">
        <v>132</v>
      </c>
      <c r="AU130" s="150" t="s">
        <v>79</v>
      </c>
      <c r="AY130" s="14" t="s">
        <v>129</v>
      </c>
      <c r="BE130" s="151">
        <f t="shared" si="4"/>
        <v>0</v>
      </c>
      <c r="BF130" s="151">
        <f t="shared" si="5"/>
        <v>17.239999999999998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137</v>
      </c>
      <c r="BK130" s="152">
        <f t="shared" si="9"/>
        <v>17.239999999999998</v>
      </c>
      <c r="BL130" s="14" t="s">
        <v>162</v>
      </c>
      <c r="BM130" s="150" t="s">
        <v>619</v>
      </c>
    </row>
    <row r="131" spans="1:65" s="2" customFormat="1" ht="14.45" customHeight="1">
      <c r="A131" s="27"/>
      <c r="B131" s="139"/>
      <c r="C131" s="140" t="s">
        <v>151</v>
      </c>
      <c r="D131" s="140" t="s">
        <v>132</v>
      </c>
      <c r="E131" s="141" t="s">
        <v>620</v>
      </c>
      <c r="F131" s="142" t="s">
        <v>621</v>
      </c>
      <c r="G131" s="143" t="s">
        <v>143</v>
      </c>
      <c r="H131" s="144">
        <v>14</v>
      </c>
      <c r="I131" s="144">
        <v>7.96</v>
      </c>
      <c r="J131" s="144">
        <f t="shared" si="0"/>
        <v>111.44</v>
      </c>
      <c r="K131" s="145"/>
      <c r="L131" s="28"/>
      <c r="M131" s="146" t="s">
        <v>1</v>
      </c>
      <c r="N131" s="147" t="s">
        <v>37</v>
      </c>
      <c r="O131" s="148">
        <v>0</v>
      </c>
      <c r="P131" s="148">
        <f t="shared" si="1"/>
        <v>0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50" t="s">
        <v>162</v>
      </c>
      <c r="AT131" s="150" t="s">
        <v>132</v>
      </c>
      <c r="AU131" s="150" t="s">
        <v>79</v>
      </c>
      <c r="AY131" s="14" t="s">
        <v>129</v>
      </c>
      <c r="BE131" s="151">
        <f t="shared" si="4"/>
        <v>0</v>
      </c>
      <c r="BF131" s="151">
        <f t="shared" si="5"/>
        <v>111.44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137</v>
      </c>
      <c r="BK131" s="152">
        <f t="shared" si="9"/>
        <v>111.44</v>
      </c>
      <c r="BL131" s="14" t="s">
        <v>162</v>
      </c>
      <c r="BM131" s="150" t="s">
        <v>137</v>
      </c>
    </row>
    <row r="132" spans="1:65" s="2" customFormat="1" ht="14.45" customHeight="1">
      <c r="A132" s="27"/>
      <c r="B132" s="139"/>
      <c r="C132" s="140" t="s">
        <v>169</v>
      </c>
      <c r="D132" s="140" t="s">
        <v>132</v>
      </c>
      <c r="E132" s="141" t="s">
        <v>622</v>
      </c>
      <c r="F132" s="142" t="s">
        <v>623</v>
      </c>
      <c r="G132" s="143" t="s">
        <v>143</v>
      </c>
      <c r="H132" s="144">
        <v>10</v>
      </c>
      <c r="I132" s="144">
        <v>8.9700000000000006</v>
      </c>
      <c r="J132" s="144">
        <f t="shared" si="0"/>
        <v>89.7</v>
      </c>
      <c r="K132" s="145"/>
      <c r="L132" s="28"/>
      <c r="M132" s="146" t="s">
        <v>1</v>
      </c>
      <c r="N132" s="147" t="s">
        <v>37</v>
      </c>
      <c r="O132" s="148">
        <v>0</v>
      </c>
      <c r="P132" s="148">
        <f t="shared" si="1"/>
        <v>0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50" t="s">
        <v>162</v>
      </c>
      <c r="AT132" s="150" t="s">
        <v>132</v>
      </c>
      <c r="AU132" s="150" t="s">
        <v>79</v>
      </c>
      <c r="AY132" s="14" t="s">
        <v>129</v>
      </c>
      <c r="BE132" s="151">
        <f t="shared" si="4"/>
        <v>0</v>
      </c>
      <c r="BF132" s="151">
        <f t="shared" si="5"/>
        <v>89.7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4" t="s">
        <v>137</v>
      </c>
      <c r="BK132" s="152">
        <f t="shared" si="9"/>
        <v>89.7</v>
      </c>
      <c r="BL132" s="14" t="s">
        <v>162</v>
      </c>
      <c r="BM132" s="150" t="s">
        <v>136</v>
      </c>
    </row>
    <row r="133" spans="1:65" s="2" customFormat="1" ht="14.45" customHeight="1">
      <c r="A133" s="27"/>
      <c r="B133" s="139"/>
      <c r="C133" s="140" t="s">
        <v>154</v>
      </c>
      <c r="D133" s="140" t="s">
        <v>132</v>
      </c>
      <c r="E133" s="141" t="s">
        <v>624</v>
      </c>
      <c r="F133" s="142" t="s">
        <v>625</v>
      </c>
      <c r="G133" s="143" t="s">
        <v>143</v>
      </c>
      <c r="H133" s="144">
        <v>9.6</v>
      </c>
      <c r="I133" s="144">
        <v>10.46</v>
      </c>
      <c r="J133" s="144">
        <f t="shared" si="0"/>
        <v>100.416</v>
      </c>
      <c r="K133" s="145"/>
      <c r="L133" s="28"/>
      <c r="M133" s="146" t="s">
        <v>1</v>
      </c>
      <c r="N133" s="147" t="s">
        <v>37</v>
      </c>
      <c r="O133" s="148">
        <v>0</v>
      </c>
      <c r="P133" s="148">
        <f t="shared" si="1"/>
        <v>0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R133" s="150" t="s">
        <v>162</v>
      </c>
      <c r="AT133" s="150" t="s">
        <v>132</v>
      </c>
      <c r="AU133" s="150" t="s">
        <v>79</v>
      </c>
      <c r="AY133" s="14" t="s">
        <v>129</v>
      </c>
      <c r="BE133" s="151">
        <f t="shared" si="4"/>
        <v>0</v>
      </c>
      <c r="BF133" s="151">
        <f t="shared" si="5"/>
        <v>100.416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4" t="s">
        <v>137</v>
      </c>
      <c r="BK133" s="152">
        <f t="shared" si="9"/>
        <v>100.416</v>
      </c>
      <c r="BL133" s="14" t="s">
        <v>162</v>
      </c>
      <c r="BM133" s="150" t="s">
        <v>144</v>
      </c>
    </row>
    <row r="134" spans="1:65" s="2" customFormat="1" ht="14.45" customHeight="1">
      <c r="A134" s="27"/>
      <c r="B134" s="139"/>
      <c r="C134" s="153" t="s">
        <v>176</v>
      </c>
      <c r="D134" s="153" t="s">
        <v>202</v>
      </c>
      <c r="E134" s="154" t="s">
        <v>626</v>
      </c>
      <c r="F134" s="155" t="s">
        <v>627</v>
      </c>
      <c r="G134" s="156" t="s">
        <v>135</v>
      </c>
      <c r="H134" s="157">
        <v>8</v>
      </c>
      <c r="I134" s="157">
        <v>3.8</v>
      </c>
      <c r="J134" s="157">
        <f t="shared" si="0"/>
        <v>30.4</v>
      </c>
      <c r="K134" s="158"/>
      <c r="L134" s="159"/>
      <c r="M134" s="160" t="s">
        <v>1</v>
      </c>
      <c r="N134" s="161" t="s">
        <v>37</v>
      </c>
      <c r="O134" s="148">
        <v>0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R134" s="150" t="s">
        <v>190</v>
      </c>
      <c r="AT134" s="150" t="s">
        <v>202</v>
      </c>
      <c r="AU134" s="150" t="s">
        <v>79</v>
      </c>
      <c r="AY134" s="14" t="s">
        <v>129</v>
      </c>
      <c r="BE134" s="151">
        <f t="shared" si="4"/>
        <v>0</v>
      </c>
      <c r="BF134" s="151">
        <f t="shared" si="5"/>
        <v>30.4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4" t="s">
        <v>137</v>
      </c>
      <c r="BK134" s="152">
        <f t="shared" si="9"/>
        <v>30.4</v>
      </c>
      <c r="BL134" s="14" t="s">
        <v>162</v>
      </c>
      <c r="BM134" s="150" t="s">
        <v>147</v>
      </c>
    </row>
    <row r="135" spans="1:65" s="2" customFormat="1" ht="14.45" customHeight="1">
      <c r="A135" s="27"/>
      <c r="B135" s="139"/>
      <c r="C135" s="153" t="s">
        <v>159</v>
      </c>
      <c r="D135" s="153" t="s">
        <v>202</v>
      </c>
      <c r="E135" s="154" t="s">
        <v>628</v>
      </c>
      <c r="F135" s="155" t="s">
        <v>629</v>
      </c>
      <c r="G135" s="156" t="s">
        <v>135</v>
      </c>
      <c r="H135" s="157">
        <v>8</v>
      </c>
      <c r="I135" s="157">
        <v>1.8</v>
      </c>
      <c r="J135" s="157">
        <f t="shared" si="0"/>
        <v>14.4</v>
      </c>
      <c r="K135" s="158"/>
      <c r="L135" s="159"/>
      <c r="M135" s="160" t="s">
        <v>1</v>
      </c>
      <c r="N135" s="161" t="s">
        <v>37</v>
      </c>
      <c r="O135" s="148">
        <v>0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R135" s="150" t="s">
        <v>190</v>
      </c>
      <c r="AT135" s="150" t="s">
        <v>202</v>
      </c>
      <c r="AU135" s="150" t="s">
        <v>79</v>
      </c>
      <c r="AY135" s="14" t="s">
        <v>129</v>
      </c>
      <c r="BE135" s="151">
        <f t="shared" si="4"/>
        <v>0</v>
      </c>
      <c r="BF135" s="151">
        <f t="shared" si="5"/>
        <v>14.4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4" t="s">
        <v>137</v>
      </c>
      <c r="BK135" s="152">
        <f t="shared" si="9"/>
        <v>14.4</v>
      </c>
      <c r="BL135" s="14" t="s">
        <v>162</v>
      </c>
      <c r="BM135" s="150" t="s">
        <v>151</v>
      </c>
    </row>
    <row r="136" spans="1:65" s="2" customFormat="1" ht="24.2" customHeight="1">
      <c r="A136" s="27"/>
      <c r="B136" s="139"/>
      <c r="C136" s="153" t="s">
        <v>183</v>
      </c>
      <c r="D136" s="153" t="s">
        <v>202</v>
      </c>
      <c r="E136" s="154" t="s">
        <v>630</v>
      </c>
      <c r="F136" s="155" t="s">
        <v>631</v>
      </c>
      <c r="G136" s="156" t="s">
        <v>135</v>
      </c>
      <c r="H136" s="157">
        <v>8</v>
      </c>
      <c r="I136" s="157">
        <v>0.51</v>
      </c>
      <c r="J136" s="157">
        <f t="shared" si="0"/>
        <v>4.08</v>
      </c>
      <c r="K136" s="158"/>
      <c r="L136" s="159"/>
      <c r="M136" s="160" t="s">
        <v>1</v>
      </c>
      <c r="N136" s="161" t="s">
        <v>37</v>
      </c>
      <c r="O136" s="148">
        <v>0</v>
      </c>
      <c r="P136" s="148">
        <f t="shared" si="1"/>
        <v>0</v>
      </c>
      <c r="Q136" s="148">
        <v>4.0000000000000003E-5</v>
      </c>
      <c r="R136" s="148">
        <f t="shared" si="2"/>
        <v>3.2000000000000003E-4</v>
      </c>
      <c r="S136" s="148">
        <v>0</v>
      </c>
      <c r="T136" s="149">
        <f t="shared" si="3"/>
        <v>0</v>
      </c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R136" s="150" t="s">
        <v>190</v>
      </c>
      <c r="AT136" s="150" t="s">
        <v>202</v>
      </c>
      <c r="AU136" s="150" t="s">
        <v>79</v>
      </c>
      <c r="AY136" s="14" t="s">
        <v>129</v>
      </c>
      <c r="BE136" s="151">
        <f t="shared" si="4"/>
        <v>0</v>
      </c>
      <c r="BF136" s="151">
        <f t="shared" si="5"/>
        <v>4.08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4" t="s">
        <v>137</v>
      </c>
      <c r="BK136" s="152">
        <f t="shared" si="9"/>
        <v>4.08</v>
      </c>
      <c r="BL136" s="14" t="s">
        <v>162</v>
      </c>
      <c r="BM136" s="150" t="s">
        <v>632</v>
      </c>
    </row>
    <row r="137" spans="1:65" s="2" customFormat="1" ht="24.2" customHeight="1">
      <c r="A137" s="27"/>
      <c r="B137" s="139"/>
      <c r="C137" s="153" t="s">
        <v>162</v>
      </c>
      <c r="D137" s="153" t="s">
        <v>202</v>
      </c>
      <c r="E137" s="154" t="s">
        <v>633</v>
      </c>
      <c r="F137" s="155" t="s">
        <v>634</v>
      </c>
      <c r="G137" s="156" t="s">
        <v>135</v>
      </c>
      <c r="H137" s="157">
        <v>8</v>
      </c>
      <c r="I137" s="157">
        <v>0.51</v>
      </c>
      <c r="J137" s="157">
        <f t="shared" si="0"/>
        <v>4.08</v>
      </c>
      <c r="K137" s="158"/>
      <c r="L137" s="159"/>
      <c r="M137" s="160" t="s">
        <v>1</v>
      </c>
      <c r="N137" s="161" t="s">
        <v>37</v>
      </c>
      <c r="O137" s="148">
        <v>0</v>
      </c>
      <c r="P137" s="148">
        <f t="shared" si="1"/>
        <v>0</v>
      </c>
      <c r="Q137" s="148">
        <v>5.0000000000000002E-5</v>
      </c>
      <c r="R137" s="148">
        <f t="shared" si="2"/>
        <v>4.0000000000000002E-4</v>
      </c>
      <c r="S137" s="148">
        <v>0</v>
      </c>
      <c r="T137" s="149">
        <f t="shared" si="3"/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50" t="s">
        <v>190</v>
      </c>
      <c r="AT137" s="150" t="s">
        <v>202</v>
      </c>
      <c r="AU137" s="150" t="s">
        <v>79</v>
      </c>
      <c r="AY137" s="14" t="s">
        <v>129</v>
      </c>
      <c r="BE137" s="151">
        <f t="shared" si="4"/>
        <v>0</v>
      </c>
      <c r="BF137" s="151">
        <f t="shared" si="5"/>
        <v>4.08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4" t="s">
        <v>137</v>
      </c>
      <c r="BK137" s="152">
        <f t="shared" si="9"/>
        <v>4.08</v>
      </c>
      <c r="BL137" s="14" t="s">
        <v>162</v>
      </c>
      <c r="BM137" s="150" t="s">
        <v>635</v>
      </c>
    </row>
    <row r="138" spans="1:65" s="2" customFormat="1" ht="37.9" customHeight="1">
      <c r="A138" s="27"/>
      <c r="B138" s="139"/>
      <c r="C138" s="153" t="s">
        <v>191</v>
      </c>
      <c r="D138" s="153" t="s">
        <v>202</v>
      </c>
      <c r="E138" s="154" t="s">
        <v>636</v>
      </c>
      <c r="F138" s="155" t="s">
        <v>637</v>
      </c>
      <c r="G138" s="156" t="s">
        <v>135</v>
      </c>
      <c r="H138" s="157">
        <v>8</v>
      </c>
      <c r="I138" s="157">
        <v>1.56</v>
      </c>
      <c r="J138" s="157">
        <f t="shared" si="0"/>
        <v>12.48</v>
      </c>
      <c r="K138" s="158"/>
      <c r="L138" s="159"/>
      <c r="M138" s="160" t="s">
        <v>1</v>
      </c>
      <c r="N138" s="161" t="s">
        <v>37</v>
      </c>
      <c r="O138" s="148">
        <v>0</v>
      </c>
      <c r="P138" s="148">
        <f t="shared" si="1"/>
        <v>0</v>
      </c>
      <c r="Q138" s="148">
        <v>5.0000000000000002E-5</v>
      </c>
      <c r="R138" s="148">
        <f t="shared" si="2"/>
        <v>4.0000000000000002E-4</v>
      </c>
      <c r="S138" s="148">
        <v>0</v>
      </c>
      <c r="T138" s="149">
        <f t="shared" si="3"/>
        <v>0</v>
      </c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R138" s="150" t="s">
        <v>190</v>
      </c>
      <c r="AT138" s="150" t="s">
        <v>202</v>
      </c>
      <c r="AU138" s="150" t="s">
        <v>79</v>
      </c>
      <c r="AY138" s="14" t="s">
        <v>129</v>
      </c>
      <c r="BE138" s="151">
        <f t="shared" si="4"/>
        <v>0</v>
      </c>
      <c r="BF138" s="151">
        <f t="shared" si="5"/>
        <v>12.48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4" t="s">
        <v>137</v>
      </c>
      <c r="BK138" s="152">
        <f t="shared" si="9"/>
        <v>12.48</v>
      </c>
      <c r="BL138" s="14" t="s">
        <v>162</v>
      </c>
      <c r="BM138" s="150" t="s">
        <v>638</v>
      </c>
    </row>
    <row r="139" spans="1:65" s="2" customFormat="1" ht="37.9" customHeight="1">
      <c r="A139" s="27"/>
      <c r="B139" s="139"/>
      <c r="C139" s="153" t="s">
        <v>166</v>
      </c>
      <c r="D139" s="153" t="s">
        <v>202</v>
      </c>
      <c r="E139" s="154" t="s">
        <v>639</v>
      </c>
      <c r="F139" s="155" t="s">
        <v>640</v>
      </c>
      <c r="G139" s="156" t="s">
        <v>135</v>
      </c>
      <c r="H139" s="157">
        <v>8</v>
      </c>
      <c r="I139" s="157">
        <v>2.36</v>
      </c>
      <c r="J139" s="157">
        <f t="shared" si="0"/>
        <v>18.88</v>
      </c>
      <c r="K139" s="158"/>
      <c r="L139" s="159"/>
      <c r="M139" s="160" t="s">
        <v>1</v>
      </c>
      <c r="N139" s="161" t="s">
        <v>37</v>
      </c>
      <c r="O139" s="148">
        <v>0</v>
      </c>
      <c r="P139" s="148">
        <f t="shared" si="1"/>
        <v>0</v>
      </c>
      <c r="Q139" s="148">
        <v>1.2999999999999999E-4</v>
      </c>
      <c r="R139" s="148">
        <f t="shared" si="2"/>
        <v>1.0399999999999999E-3</v>
      </c>
      <c r="S139" s="148">
        <v>0</v>
      </c>
      <c r="T139" s="149">
        <f t="shared" si="3"/>
        <v>0</v>
      </c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R139" s="150" t="s">
        <v>190</v>
      </c>
      <c r="AT139" s="150" t="s">
        <v>202</v>
      </c>
      <c r="AU139" s="150" t="s">
        <v>79</v>
      </c>
      <c r="AY139" s="14" t="s">
        <v>129</v>
      </c>
      <c r="BE139" s="151">
        <f t="shared" si="4"/>
        <v>0</v>
      </c>
      <c r="BF139" s="151">
        <f t="shared" si="5"/>
        <v>18.88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4" t="s">
        <v>137</v>
      </c>
      <c r="BK139" s="152">
        <f t="shared" si="9"/>
        <v>18.88</v>
      </c>
      <c r="BL139" s="14" t="s">
        <v>162</v>
      </c>
      <c r="BM139" s="150" t="s">
        <v>641</v>
      </c>
    </row>
    <row r="140" spans="1:65" s="2" customFormat="1" ht="37.9" customHeight="1">
      <c r="A140" s="27"/>
      <c r="B140" s="139"/>
      <c r="C140" s="153" t="s">
        <v>198</v>
      </c>
      <c r="D140" s="153" t="s">
        <v>202</v>
      </c>
      <c r="E140" s="154" t="s">
        <v>642</v>
      </c>
      <c r="F140" s="155" t="s">
        <v>643</v>
      </c>
      <c r="G140" s="156" t="s">
        <v>135</v>
      </c>
      <c r="H140" s="157">
        <v>8</v>
      </c>
      <c r="I140" s="157">
        <v>2.65</v>
      </c>
      <c r="J140" s="157">
        <f t="shared" si="0"/>
        <v>21.2</v>
      </c>
      <c r="K140" s="158"/>
      <c r="L140" s="159"/>
      <c r="M140" s="160" t="s">
        <v>1</v>
      </c>
      <c r="N140" s="161" t="s">
        <v>37</v>
      </c>
      <c r="O140" s="148">
        <v>0</v>
      </c>
      <c r="P140" s="148">
        <f t="shared" si="1"/>
        <v>0</v>
      </c>
      <c r="Q140" s="148">
        <v>5.0000000000000002E-5</v>
      </c>
      <c r="R140" s="148">
        <f t="shared" si="2"/>
        <v>4.0000000000000002E-4</v>
      </c>
      <c r="S140" s="148">
        <v>0</v>
      </c>
      <c r="T140" s="149">
        <f t="shared" si="3"/>
        <v>0</v>
      </c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R140" s="150" t="s">
        <v>190</v>
      </c>
      <c r="AT140" s="150" t="s">
        <v>202</v>
      </c>
      <c r="AU140" s="150" t="s">
        <v>79</v>
      </c>
      <c r="AY140" s="14" t="s">
        <v>129</v>
      </c>
      <c r="BE140" s="151">
        <f t="shared" si="4"/>
        <v>0</v>
      </c>
      <c r="BF140" s="151">
        <f t="shared" si="5"/>
        <v>21.2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4" t="s">
        <v>137</v>
      </c>
      <c r="BK140" s="152">
        <f t="shared" si="9"/>
        <v>21.2</v>
      </c>
      <c r="BL140" s="14" t="s">
        <v>162</v>
      </c>
      <c r="BM140" s="150" t="s">
        <v>644</v>
      </c>
    </row>
    <row r="141" spans="1:65" s="2" customFormat="1" ht="14.45" customHeight="1">
      <c r="A141" s="27"/>
      <c r="B141" s="139"/>
      <c r="C141" s="153" t="s">
        <v>7</v>
      </c>
      <c r="D141" s="153" t="s">
        <v>202</v>
      </c>
      <c r="E141" s="154" t="s">
        <v>645</v>
      </c>
      <c r="F141" s="155" t="s">
        <v>646</v>
      </c>
      <c r="G141" s="156" t="s">
        <v>135</v>
      </c>
      <c r="H141" s="157">
        <v>8</v>
      </c>
      <c r="I141" s="157">
        <v>0.6</v>
      </c>
      <c r="J141" s="157">
        <f t="shared" si="0"/>
        <v>4.8</v>
      </c>
      <c r="K141" s="158"/>
      <c r="L141" s="159"/>
      <c r="M141" s="160" t="s">
        <v>1</v>
      </c>
      <c r="N141" s="161" t="s">
        <v>37</v>
      </c>
      <c r="O141" s="148">
        <v>0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R141" s="150" t="s">
        <v>190</v>
      </c>
      <c r="AT141" s="150" t="s">
        <v>202</v>
      </c>
      <c r="AU141" s="150" t="s">
        <v>79</v>
      </c>
      <c r="AY141" s="14" t="s">
        <v>129</v>
      </c>
      <c r="BE141" s="151">
        <f t="shared" si="4"/>
        <v>0</v>
      </c>
      <c r="BF141" s="151">
        <f t="shared" si="5"/>
        <v>4.8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4" t="s">
        <v>137</v>
      </c>
      <c r="BK141" s="152">
        <f t="shared" si="9"/>
        <v>4.8</v>
      </c>
      <c r="BL141" s="14" t="s">
        <v>162</v>
      </c>
      <c r="BM141" s="150" t="s">
        <v>7</v>
      </c>
    </row>
    <row r="142" spans="1:65" s="2" customFormat="1" ht="24.2" customHeight="1">
      <c r="A142" s="27"/>
      <c r="B142" s="139"/>
      <c r="C142" s="140" t="s">
        <v>207</v>
      </c>
      <c r="D142" s="140" t="s">
        <v>132</v>
      </c>
      <c r="E142" s="141" t="s">
        <v>647</v>
      </c>
      <c r="F142" s="142" t="s">
        <v>648</v>
      </c>
      <c r="G142" s="143" t="s">
        <v>143</v>
      </c>
      <c r="H142" s="144">
        <v>12</v>
      </c>
      <c r="I142" s="144">
        <v>0.82</v>
      </c>
      <c r="J142" s="144">
        <f t="shared" si="0"/>
        <v>9.84</v>
      </c>
      <c r="K142" s="145"/>
      <c r="L142" s="28"/>
      <c r="M142" s="146" t="s">
        <v>1</v>
      </c>
      <c r="N142" s="147" t="s">
        <v>37</v>
      </c>
      <c r="O142" s="148">
        <v>0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R142" s="150" t="s">
        <v>162</v>
      </c>
      <c r="AT142" s="150" t="s">
        <v>132</v>
      </c>
      <c r="AU142" s="150" t="s">
        <v>79</v>
      </c>
      <c r="AY142" s="14" t="s">
        <v>129</v>
      </c>
      <c r="BE142" s="151">
        <f t="shared" si="4"/>
        <v>0</v>
      </c>
      <c r="BF142" s="151">
        <f t="shared" si="5"/>
        <v>9.84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4" t="s">
        <v>137</v>
      </c>
      <c r="BK142" s="152">
        <f t="shared" si="9"/>
        <v>9.84</v>
      </c>
      <c r="BL142" s="14" t="s">
        <v>162</v>
      </c>
      <c r="BM142" s="150" t="s">
        <v>172</v>
      </c>
    </row>
    <row r="143" spans="1:65" s="2" customFormat="1" ht="24.2" customHeight="1">
      <c r="A143" s="27"/>
      <c r="B143" s="139"/>
      <c r="C143" s="140" t="s">
        <v>172</v>
      </c>
      <c r="D143" s="140" t="s">
        <v>132</v>
      </c>
      <c r="E143" s="141" t="s">
        <v>649</v>
      </c>
      <c r="F143" s="142" t="s">
        <v>650</v>
      </c>
      <c r="G143" s="143" t="s">
        <v>275</v>
      </c>
      <c r="H143" s="144">
        <v>1</v>
      </c>
      <c r="I143" s="144">
        <v>68.31</v>
      </c>
      <c r="J143" s="144">
        <f t="shared" si="0"/>
        <v>68.31</v>
      </c>
      <c r="K143" s="145"/>
      <c r="L143" s="28"/>
      <c r="M143" s="146" t="s">
        <v>1</v>
      </c>
      <c r="N143" s="147" t="s">
        <v>37</v>
      </c>
      <c r="O143" s="148">
        <v>3.976</v>
      </c>
      <c r="P143" s="148">
        <f t="shared" si="1"/>
        <v>3.976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R143" s="150" t="s">
        <v>162</v>
      </c>
      <c r="AT143" s="150" t="s">
        <v>132</v>
      </c>
      <c r="AU143" s="150" t="s">
        <v>79</v>
      </c>
      <c r="AY143" s="14" t="s">
        <v>129</v>
      </c>
      <c r="BE143" s="151">
        <f t="shared" si="4"/>
        <v>0</v>
      </c>
      <c r="BF143" s="151">
        <f t="shared" si="5"/>
        <v>68.31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4" t="s">
        <v>137</v>
      </c>
      <c r="BK143" s="152">
        <f t="shared" si="9"/>
        <v>68.31</v>
      </c>
      <c r="BL143" s="14" t="s">
        <v>162</v>
      </c>
      <c r="BM143" s="150" t="s">
        <v>651</v>
      </c>
    </row>
    <row r="144" spans="1:65" s="2" customFormat="1" ht="24.2" customHeight="1">
      <c r="A144" s="27"/>
      <c r="B144" s="139"/>
      <c r="C144" s="140" t="s">
        <v>214</v>
      </c>
      <c r="D144" s="140" t="s">
        <v>132</v>
      </c>
      <c r="E144" s="141" t="s">
        <v>652</v>
      </c>
      <c r="F144" s="142" t="s">
        <v>653</v>
      </c>
      <c r="G144" s="143" t="s">
        <v>313</v>
      </c>
      <c r="H144" s="144">
        <v>79.807000000000002</v>
      </c>
      <c r="I144" s="144">
        <v>1.12571076</v>
      </c>
      <c r="J144" s="144">
        <f t="shared" si="0"/>
        <v>89.84</v>
      </c>
      <c r="K144" s="145"/>
      <c r="L144" s="28"/>
      <c r="M144" s="146" t="s">
        <v>1</v>
      </c>
      <c r="N144" s="147" t="s">
        <v>37</v>
      </c>
      <c r="O144" s="148">
        <v>0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R144" s="150" t="s">
        <v>162</v>
      </c>
      <c r="AT144" s="150" t="s">
        <v>132</v>
      </c>
      <c r="AU144" s="150" t="s">
        <v>79</v>
      </c>
      <c r="AY144" s="14" t="s">
        <v>129</v>
      </c>
      <c r="BE144" s="151">
        <f t="shared" si="4"/>
        <v>0</v>
      </c>
      <c r="BF144" s="151">
        <f t="shared" si="5"/>
        <v>89.84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4" t="s">
        <v>137</v>
      </c>
      <c r="BK144" s="152">
        <f t="shared" si="9"/>
        <v>89.84</v>
      </c>
      <c r="BL144" s="14" t="s">
        <v>162</v>
      </c>
      <c r="BM144" s="150" t="s">
        <v>654</v>
      </c>
    </row>
    <row r="145" spans="1:65" s="12" customFormat="1" ht="22.9" customHeight="1">
      <c r="B145" s="127"/>
      <c r="D145" s="128" t="s">
        <v>70</v>
      </c>
      <c r="E145" s="137" t="s">
        <v>655</v>
      </c>
      <c r="F145" s="137" t="s">
        <v>656</v>
      </c>
      <c r="J145" s="138">
        <f>BK145</f>
        <v>4286.4590000000007</v>
      </c>
      <c r="L145" s="127"/>
      <c r="M145" s="131"/>
      <c r="N145" s="132"/>
      <c r="O145" s="132"/>
      <c r="P145" s="133">
        <f>SUM(P146:P172)</f>
        <v>24.235599999999998</v>
      </c>
      <c r="Q145" s="132"/>
      <c r="R145" s="133">
        <f>SUM(R146:R172)</f>
        <v>2.0352000000000002E-2</v>
      </c>
      <c r="S145" s="132"/>
      <c r="T145" s="134">
        <f>SUM(T146:T172)</f>
        <v>0.38518000000000002</v>
      </c>
      <c r="AR145" s="128" t="s">
        <v>137</v>
      </c>
      <c r="AT145" s="135" t="s">
        <v>70</v>
      </c>
      <c r="AU145" s="135" t="s">
        <v>79</v>
      </c>
      <c r="AY145" s="128" t="s">
        <v>129</v>
      </c>
      <c r="BK145" s="136">
        <f>SUM(BK146:BK172)</f>
        <v>4286.4590000000007</v>
      </c>
    </row>
    <row r="146" spans="1:65" s="2" customFormat="1" ht="14.45" customHeight="1">
      <c r="A146" s="27"/>
      <c r="B146" s="139"/>
      <c r="C146" s="140" t="s">
        <v>175</v>
      </c>
      <c r="D146" s="140" t="s">
        <v>132</v>
      </c>
      <c r="E146" s="141" t="s">
        <v>657</v>
      </c>
      <c r="F146" s="142" t="s">
        <v>658</v>
      </c>
      <c r="G146" s="143" t="s">
        <v>143</v>
      </c>
      <c r="H146" s="144">
        <v>60</v>
      </c>
      <c r="I146" s="144">
        <v>36.79</v>
      </c>
      <c r="J146" s="144">
        <f t="shared" ref="J146:J172" si="10">ROUND(I146*H146,3)</f>
        <v>2207.4</v>
      </c>
      <c r="K146" s="145"/>
      <c r="L146" s="28"/>
      <c r="M146" s="146" t="s">
        <v>1</v>
      </c>
      <c r="N146" s="147" t="s">
        <v>37</v>
      </c>
      <c r="O146" s="148">
        <v>0</v>
      </c>
      <c r="P146" s="148">
        <f t="shared" ref="P146:P172" si="11">O146*H146</f>
        <v>0</v>
      </c>
      <c r="Q146" s="148">
        <v>0</v>
      </c>
      <c r="R146" s="148">
        <f t="shared" ref="R146:R172" si="12">Q146*H146</f>
        <v>0</v>
      </c>
      <c r="S146" s="148">
        <v>0</v>
      </c>
      <c r="T146" s="149">
        <f t="shared" ref="T146:T172" si="13">S146*H146</f>
        <v>0</v>
      </c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R146" s="150" t="s">
        <v>136</v>
      </c>
      <c r="AT146" s="150" t="s">
        <v>132</v>
      </c>
      <c r="AU146" s="150" t="s">
        <v>137</v>
      </c>
      <c r="AY146" s="14" t="s">
        <v>129</v>
      </c>
      <c r="BE146" s="151">
        <f t="shared" ref="BE146:BE172" si="14">IF(N146="základná",J146,0)</f>
        <v>0</v>
      </c>
      <c r="BF146" s="151">
        <f t="shared" ref="BF146:BF172" si="15">IF(N146="znížená",J146,0)</f>
        <v>2207.4</v>
      </c>
      <c r="BG146" s="151">
        <f t="shared" ref="BG146:BG172" si="16">IF(N146="zákl. prenesená",J146,0)</f>
        <v>0</v>
      </c>
      <c r="BH146" s="151">
        <f t="shared" ref="BH146:BH172" si="17">IF(N146="zníž. prenesená",J146,0)</f>
        <v>0</v>
      </c>
      <c r="BI146" s="151">
        <f t="shared" ref="BI146:BI172" si="18">IF(N146="nulová",J146,0)</f>
        <v>0</v>
      </c>
      <c r="BJ146" s="14" t="s">
        <v>137</v>
      </c>
      <c r="BK146" s="152">
        <f t="shared" ref="BK146:BK172" si="19">ROUND(I146*H146,3)</f>
        <v>2207.4</v>
      </c>
      <c r="BL146" s="14" t="s">
        <v>136</v>
      </c>
      <c r="BM146" s="150" t="s">
        <v>659</v>
      </c>
    </row>
    <row r="147" spans="1:65" s="2" customFormat="1" ht="14.45" customHeight="1">
      <c r="A147" s="27"/>
      <c r="B147" s="139"/>
      <c r="C147" s="140" t="s">
        <v>221</v>
      </c>
      <c r="D147" s="140" t="s">
        <v>132</v>
      </c>
      <c r="E147" s="141" t="s">
        <v>660</v>
      </c>
      <c r="F147" s="142" t="s">
        <v>661</v>
      </c>
      <c r="G147" s="143" t="s">
        <v>135</v>
      </c>
      <c r="H147" s="144">
        <v>8</v>
      </c>
      <c r="I147" s="144">
        <v>13.73</v>
      </c>
      <c r="J147" s="144">
        <f t="shared" si="10"/>
        <v>109.84</v>
      </c>
      <c r="K147" s="145"/>
      <c r="L147" s="28"/>
      <c r="M147" s="146" t="s">
        <v>1</v>
      </c>
      <c r="N147" s="147" t="s">
        <v>37</v>
      </c>
      <c r="O147" s="148">
        <v>0</v>
      </c>
      <c r="P147" s="148">
        <f t="shared" si="11"/>
        <v>0</v>
      </c>
      <c r="Q147" s="148">
        <v>0</v>
      </c>
      <c r="R147" s="148">
        <f t="shared" si="12"/>
        <v>0</v>
      </c>
      <c r="S147" s="148">
        <v>0</v>
      </c>
      <c r="T147" s="149">
        <f t="shared" si="13"/>
        <v>0</v>
      </c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R147" s="150" t="s">
        <v>136</v>
      </c>
      <c r="AT147" s="150" t="s">
        <v>132</v>
      </c>
      <c r="AU147" s="150" t="s">
        <v>137</v>
      </c>
      <c r="AY147" s="14" t="s">
        <v>129</v>
      </c>
      <c r="BE147" s="151">
        <f t="shared" si="14"/>
        <v>0</v>
      </c>
      <c r="BF147" s="151">
        <f t="shared" si="15"/>
        <v>109.84</v>
      </c>
      <c r="BG147" s="151">
        <f t="shared" si="16"/>
        <v>0</v>
      </c>
      <c r="BH147" s="151">
        <f t="shared" si="17"/>
        <v>0</v>
      </c>
      <c r="BI147" s="151">
        <f t="shared" si="18"/>
        <v>0</v>
      </c>
      <c r="BJ147" s="14" t="s">
        <v>137</v>
      </c>
      <c r="BK147" s="152">
        <f t="shared" si="19"/>
        <v>109.84</v>
      </c>
      <c r="BL147" s="14" t="s">
        <v>136</v>
      </c>
      <c r="BM147" s="150" t="s">
        <v>662</v>
      </c>
    </row>
    <row r="148" spans="1:65" s="2" customFormat="1" ht="24.2" customHeight="1">
      <c r="A148" s="27"/>
      <c r="B148" s="139"/>
      <c r="C148" s="153" t="s">
        <v>179</v>
      </c>
      <c r="D148" s="153" t="s">
        <v>202</v>
      </c>
      <c r="E148" s="154" t="s">
        <v>663</v>
      </c>
      <c r="F148" s="155" t="s">
        <v>664</v>
      </c>
      <c r="G148" s="156" t="s">
        <v>135</v>
      </c>
      <c r="H148" s="157">
        <v>8</v>
      </c>
      <c r="I148" s="157">
        <v>3.49</v>
      </c>
      <c r="J148" s="157">
        <f t="shared" si="10"/>
        <v>27.92</v>
      </c>
      <c r="K148" s="158"/>
      <c r="L148" s="159"/>
      <c r="M148" s="160" t="s">
        <v>1</v>
      </c>
      <c r="N148" s="161" t="s">
        <v>37</v>
      </c>
      <c r="O148" s="148">
        <v>0</v>
      </c>
      <c r="P148" s="148">
        <f t="shared" si="11"/>
        <v>0</v>
      </c>
      <c r="Q148" s="148">
        <v>0</v>
      </c>
      <c r="R148" s="148">
        <f t="shared" si="12"/>
        <v>0</v>
      </c>
      <c r="S148" s="148">
        <v>0</v>
      </c>
      <c r="T148" s="149">
        <f t="shared" si="13"/>
        <v>0</v>
      </c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R148" s="150" t="s">
        <v>147</v>
      </c>
      <c r="AT148" s="150" t="s">
        <v>202</v>
      </c>
      <c r="AU148" s="150" t="s">
        <v>137</v>
      </c>
      <c r="AY148" s="14" t="s">
        <v>129</v>
      </c>
      <c r="BE148" s="151">
        <f t="shared" si="14"/>
        <v>0</v>
      </c>
      <c r="BF148" s="151">
        <f t="shared" si="15"/>
        <v>27.92</v>
      </c>
      <c r="BG148" s="151">
        <f t="shared" si="16"/>
        <v>0</v>
      </c>
      <c r="BH148" s="151">
        <f t="shared" si="17"/>
        <v>0</v>
      </c>
      <c r="BI148" s="151">
        <f t="shared" si="18"/>
        <v>0</v>
      </c>
      <c r="BJ148" s="14" t="s">
        <v>137</v>
      </c>
      <c r="BK148" s="152">
        <f t="shared" si="19"/>
        <v>27.92</v>
      </c>
      <c r="BL148" s="14" t="s">
        <v>136</v>
      </c>
      <c r="BM148" s="150" t="s">
        <v>665</v>
      </c>
    </row>
    <row r="149" spans="1:65" s="2" customFormat="1" ht="14.45" customHeight="1">
      <c r="A149" s="27"/>
      <c r="B149" s="139"/>
      <c r="C149" s="140" t="s">
        <v>228</v>
      </c>
      <c r="D149" s="140" t="s">
        <v>132</v>
      </c>
      <c r="E149" s="141" t="s">
        <v>666</v>
      </c>
      <c r="F149" s="142" t="s">
        <v>667</v>
      </c>
      <c r="G149" s="143" t="s">
        <v>143</v>
      </c>
      <c r="H149" s="144">
        <v>27.2</v>
      </c>
      <c r="I149" s="144">
        <v>10.45</v>
      </c>
      <c r="J149" s="144">
        <f t="shared" si="10"/>
        <v>284.24</v>
      </c>
      <c r="K149" s="145"/>
      <c r="L149" s="28"/>
      <c r="M149" s="146" t="s">
        <v>1</v>
      </c>
      <c r="N149" s="147" t="s">
        <v>37</v>
      </c>
      <c r="O149" s="148">
        <v>0.188</v>
      </c>
      <c r="P149" s="148">
        <f t="shared" si="11"/>
        <v>5.1135999999999999</v>
      </c>
      <c r="Q149" s="148">
        <v>2.2000000000000001E-4</v>
      </c>
      <c r="R149" s="148">
        <f t="shared" si="12"/>
        <v>5.9839999999999997E-3</v>
      </c>
      <c r="S149" s="148">
        <v>0</v>
      </c>
      <c r="T149" s="149">
        <f t="shared" si="13"/>
        <v>0</v>
      </c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R149" s="150" t="s">
        <v>162</v>
      </c>
      <c r="AT149" s="150" t="s">
        <v>132</v>
      </c>
      <c r="AU149" s="150" t="s">
        <v>137</v>
      </c>
      <c r="AY149" s="14" t="s">
        <v>129</v>
      </c>
      <c r="BE149" s="151">
        <f t="shared" si="14"/>
        <v>0</v>
      </c>
      <c r="BF149" s="151">
        <f t="shared" si="15"/>
        <v>284.24</v>
      </c>
      <c r="BG149" s="151">
        <f t="shared" si="16"/>
        <v>0</v>
      </c>
      <c r="BH149" s="151">
        <f t="shared" si="17"/>
        <v>0</v>
      </c>
      <c r="BI149" s="151">
        <f t="shared" si="18"/>
        <v>0</v>
      </c>
      <c r="BJ149" s="14" t="s">
        <v>137</v>
      </c>
      <c r="BK149" s="152">
        <f t="shared" si="19"/>
        <v>284.24</v>
      </c>
      <c r="BL149" s="14" t="s">
        <v>162</v>
      </c>
      <c r="BM149" s="150" t="s">
        <v>668</v>
      </c>
    </row>
    <row r="150" spans="1:65" s="2" customFormat="1" ht="24.2" customHeight="1">
      <c r="A150" s="27"/>
      <c r="B150" s="139"/>
      <c r="C150" s="153" t="s">
        <v>182</v>
      </c>
      <c r="D150" s="153" t="s">
        <v>202</v>
      </c>
      <c r="E150" s="154" t="s">
        <v>669</v>
      </c>
      <c r="F150" s="155" t="s">
        <v>670</v>
      </c>
      <c r="G150" s="156" t="s">
        <v>135</v>
      </c>
      <c r="H150" s="157">
        <v>8</v>
      </c>
      <c r="I150" s="157">
        <v>5.77</v>
      </c>
      <c r="J150" s="157">
        <f t="shared" si="10"/>
        <v>46.16</v>
      </c>
      <c r="K150" s="158"/>
      <c r="L150" s="159"/>
      <c r="M150" s="160" t="s">
        <v>1</v>
      </c>
      <c r="N150" s="161" t="s">
        <v>37</v>
      </c>
      <c r="O150" s="148">
        <v>0</v>
      </c>
      <c r="P150" s="148">
        <f t="shared" si="11"/>
        <v>0</v>
      </c>
      <c r="Q150" s="148">
        <v>1E-4</v>
      </c>
      <c r="R150" s="148">
        <f t="shared" si="12"/>
        <v>8.0000000000000004E-4</v>
      </c>
      <c r="S150" s="148">
        <v>0</v>
      </c>
      <c r="T150" s="149">
        <f t="shared" si="13"/>
        <v>0</v>
      </c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R150" s="150" t="s">
        <v>190</v>
      </c>
      <c r="AT150" s="150" t="s">
        <v>202</v>
      </c>
      <c r="AU150" s="150" t="s">
        <v>137</v>
      </c>
      <c r="AY150" s="14" t="s">
        <v>129</v>
      </c>
      <c r="BE150" s="151">
        <f t="shared" si="14"/>
        <v>0</v>
      </c>
      <c r="BF150" s="151">
        <f t="shared" si="15"/>
        <v>46.16</v>
      </c>
      <c r="BG150" s="151">
        <f t="shared" si="16"/>
        <v>0</v>
      </c>
      <c r="BH150" s="151">
        <f t="shared" si="17"/>
        <v>0</v>
      </c>
      <c r="BI150" s="151">
        <f t="shared" si="18"/>
        <v>0</v>
      </c>
      <c r="BJ150" s="14" t="s">
        <v>137</v>
      </c>
      <c r="BK150" s="152">
        <f t="shared" si="19"/>
        <v>46.16</v>
      </c>
      <c r="BL150" s="14" t="s">
        <v>162</v>
      </c>
      <c r="BM150" s="150" t="s">
        <v>671</v>
      </c>
    </row>
    <row r="151" spans="1:65" s="2" customFormat="1" ht="14.45" customHeight="1">
      <c r="A151" s="27"/>
      <c r="B151" s="139"/>
      <c r="C151" s="153" t="s">
        <v>235</v>
      </c>
      <c r="D151" s="153" t="s">
        <v>202</v>
      </c>
      <c r="E151" s="154" t="s">
        <v>672</v>
      </c>
      <c r="F151" s="155" t="s">
        <v>673</v>
      </c>
      <c r="G151" s="156" t="s">
        <v>135</v>
      </c>
      <c r="H151" s="157">
        <v>8</v>
      </c>
      <c r="I151" s="157">
        <v>8.3699999999999992</v>
      </c>
      <c r="J151" s="157">
        <f t="shared" si="10"/>
        <v>66.959999999999994</v>
      </c>
      <c r="K151" s="158"/>
      <c r="L151" s="159"/>
      <c r="M151" s="160" t="s">
        <v>1</v>
      </c>
      <c r="N151" s="161" t="s">
        <v>37</v>
      </c>
      <c r="O151" s="148">
        <v>0</v>
      </c>
      <c r="P151" s="148">
        <f t="shared" si="11"/>
        <v>0</v>
      </c>
      <c r="Q151" s="148">
        <v>1.4999999999999999E-4</v>
      </c>
      <c r="R151" s="148">
        <f t="shared" si="12"/>
        <v>1.1999999999999999E-3</v>
      </c>
      <c r="S151" s="148">
        <v>0</v>
      </c>
      <c r="T151" s="149">
        <f t="shared" si="13"/>
        <v>0</v>
      </c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R151" s="150" t="s">
        <v>190</v>
      </c>
      <c r="AT151" s="150" t="s">
        <v>202</v>
      </c>
      <c r="AU151" s="150" t="s">
        <v>137</v>
      </c>
      <c r="AY151" s="14" t="s">
        <v>129</v>
      </c>
      <c r="BE151" s="151">
        <f t="shared" si="14"/>
        <v>0</v>
      </c>
      <c r="BF151" s="151">
        <f t="shared" si="15"/>
        <v>66.959999999999994</v>
      </c>
      <c r="BG151" s="151">
        <f t="shared" si="16"/>
        <v>0</v>
      </c>
      <c r="BH151" s="151">
        <f t="shared" si="17"/>
        <v>0</v>
      </c>
      <c r="BI151" s="151">
        <f t="shared" si="18"/>
        <v>0</v>
      </c>
      <c r="BJ151" s="14" t="s">
        <v>137</v>
      </c>
      <c r="BK151" s="152">
        <f t="shared" si="19"/>
        <v>66.959999999999994</v>
      </c>
      <c r="BL151" s="14" t="s">
        <v>162</v>
      </c>
      <c r="BM151" s="150" t="s">
        <v>674</v>
      </c>
    </row>
    <row r="152" spans="1:65" s="2" customFormat="1" ht="14.45" customHeight="1">
      <c r="A152" s="27"/>
      <c r="B152" s="139"/>
      <c r="C152" s="153" t="s">
        <v>187</v>
      </c>
      <c r="D152" s="153" t="s">
        <v>202</v>
      </c>
      <c r="E152" s="154" t="s">
        <v>675</v>
      </c>
      <c r="F152" s="155" t="s">
        <v>676</v>
      </c>
      <c r="G152" s="156" t="s">
        <v>135</v>
      </c>
      <c r="H152" s="157">
        <v>8</v>
      </c>
      <c r="I152" s="157">
        <v>4.5999999999999996</v>
      </c>
      <c r="J152" s="157">
        <f t="shared" si="10"/>
        <v>36.799999999999997</v>
      </c>
      <c r="K152" s="158"/>
      <c r="L152" s="159"/>
      <c r="M152" s="160" t="s">
        <v>1</v>
      </c>
      <c r="N152" s="161" t="s">
        <v>37</v>
      </c>
      <c r="O152" s="148">
        <v>0</v>
      </c>
      <c r="P152" s="148">
        <f t="shared" si="11"/>
        <v>0</v>
      </c>
      <c r="Q152" s="148">
        <v>6.9999999999999994E-5</v>
      </c>
      <c r="R152" s="148">
        <f t="shared" si="12"/>
        <v>5.5999999999999995E-4</v>
      </c>
      <c r="S152" s="148">
        <v>0</v>
      </c>
      <c r="T152" s="149">
        <f t="shared" si="13"/>
        <v>0</v>
      </c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R152" s="150" t="s">
        <v>190</v>
      </c>
      <c r="AT152" s="150" t="s">
        <v>202</v>
      </c>
      <c r="AU152" s="150" t="s">
        <v>137</v>
      </c>
      <c r="AY152" s="14" t="s">
        <v>129</v>
      </c>
      <c r="BE152" s="151">
        <f t="shared" si="14"/>
        <v>0</v>
      </c>
      <c r="BF152" s="151">
        <f t="shared" si="15"/>
        <v>36.799999999999997</v>
      </c>
      <c r="BG152" s="151">
        <f t="shared" si="16"/>
        <v>0</v>
      </c>
      <c r="BH152" s="151">
        <f t="shared" si="17"/>
        <v>0</v>
      </c>
      <c r="BI152" s="151">
        <f t="shared" si="18"/>
        <v>0</v>
      </c>
      <c r="BJ152" s="14" t="s">
        <v>137</v>
      </c>
      <c r="BK152" s="152">
        <f t="shared" si="19"/>
        <v>36.799999999999997</v>
      </c>
      <c r="BL152" s="14" t="s">
        <v>162</v>
      </c>
      <c r="BM152" s="150" t="s">
        <v>677</v>
      </c>
    </row>
    <row r="153" spans="1:65" s="2" customFormat="1" ht="24.2" customHeight="1">
      <c r="A153" s="27"/>
      <c r="B153" s="139"/>
      <c r="C153" s="153" t="s">
        <v>243</v>
      </c>
      <c r="D153" s="153" t="s">
        <v>202</v>
      </c>
      <c r="E153" s="154" t="s">
        <v>678</v>
      </c>
      <c r="F153" s="155" t="s">
        <v>679</v>
      </c>
      <c r="G153" s="156" t="s">
        <v>135</v>
      </c>
      <c r="H153" s="157">
        <v>8</v>
      </c>
      <c r="I153" s="157">
        <v>4.9400000000000004</v>
      </c>
      <c r="J153" s="157">
        <f t="shared" si="10"/>
        <v>39.520000000000003</v>
      </c>
      <c r="K153" s="158"/>
      <c r="L153" s="159"/>
      <c r="M153" s="160" t="s">
        <v>1</v>
      </c>
      <c r="N153" s="161" t="s">
        <v>37</v>
      </c>
      <c r="O153" s="148">
        <v>0</v>
      </c>
      <c r="P153" s="148">
        <f t="shared" si="11"/>
        <v>0</v>
      </c>
      <c r="Q153" s="148">
        <v>6.9999999999999994E-5</v>
      </c>
      <c r="R153" s="148">
        <f t="shared" si="12"/>
        <v>5.5999999999999995E-4</v>
      </c>
      <c r="S153" s="148">
        <v>0</v>
      </c>
      <c r="T153" s="149">
        <f t="shared" si="13"/>
        <v>0</v>
      </c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R153" s="150" t="s">
        <v>190</v>
      </c>
      <c r="AT153" s="150" t="s">
        <v>202</v>
      </c>
      <c r="AU153" s="150" t="s">
        <v>137</v>
      </c>
      <c r="AY153" s="14" t="s">
        <v>129</v>
      </c>
      <c r="BE153" s="151">
        <f t="shared" si="14"/>
        <v>0</v>
      </c>
      <c r="BF153" s="151">
        <f t="shared" si="15"/>
        <v>39.520000000000003</v>
      </c>
      <c r="BG153" s="151">
        <f t="shared" si="16"/>
        <v>0</v>
      </c>
      <c r="BH153" s="151">
        <f t="shared" si="17"/>
        <v>0</v>
      </c>
      <c r="BI153" s="151">
        <f t="shared" si="18"/>
        <v>0</v>
      </c>
      <c r="BJ153" s="14" t="s">
        <v>137</v>
      </c>
      <c r="BK153" s="152">
        <f t="shared" si="19"/>
        <v>39.520000000000003</v>
      </c>
      <c r="BL153" s="14" t="s">
        <v>162</v>
      </c>
      <c r="BM153" s="150" t="s">
        <v>680</v>
      </c>
    </row>
    <row r="154" spans="1:65" s="2" customFormat="1" ht="14.45" customHeight="1">
      <c r="A154" s="27"/>
      <c r="B154" s="139"/>
      <c r="C154" s="140" t="s">
        <v>190</v>
      </c>
      <c r="D154" s="140" t="s">
        <v>132</v>
      </c>
      <c r="E154" s="141" t="s">
        <v>681</v>
      </c>
      <c r="F154" s="142" t="s">
        <v>682</v>
      </c>
      <c r="G154" s="143" t="s">
        <v>143</v>
      </c>
      <c r="H154" s="144">
        <v>27.2</v>
      </c>
      <c r="I154" s="144">
        <v>13.55</v>
      </c>
      <c r="J154" s="144">
        <f t="shared" si="10"/>
        <v>368.56</v>
      </c>
      <c r="K154" s="145"/>
      <c r="L154" s="28"/>
      <c r="M154" s="146" t="s">
        <v>1</v>
      </c>
      <c r="N154" s="147" t="s">
        <v>37</v>
      </c>
      <c r="O154" s="148">
        <v>0.20799999999999999</v>
      </c>
      <c r="P154" s="148">
        <f t="shared" si="11"/>
        <v>5.6575999999999995</v>
      </c>
      <c r="Q154" s="148">
        <v>2.9E-4</v>
      </c>
      <c r="R154" s="148">
        <f t="shared" si="12"/>
        <v>7.8879999999999992E-3</v>
      </c>
      <c r="S154" s="148">
        <v>0</v>
      </c>
      <c r="T154" s="149">
        <f t="shared" si="13"/>
        <v>0</v>
      </c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R154" s="150" t="s">
        <v>162</v>
      </c>
      <c r="AT154" s="150" t="s">
        <v>132</v>
      </c>
      <c r="AU154" s="150" t="s">
        <v>137</v>
      </c>
      <c r="AY154" s="14" t="s">
        <v>129</v>
      </c>
      <c r="BE154" s="151">
        <f t="shared" si="14"/>
        <v>0</v>
      </c>
      <c r="BF154" s="151">
        <f t="shared" si="15"/>
        <v>368.56</v>
      </c>
      <c r="BG154" s="151">
        <f t="shared" si="16"/>
        <v>0</v>
      </c>
      <c r="BH154" s="151">
        <f t="shared" si="17"/>
        <v>0</v>
      </c>
      <c r="BI154" s="151">
        <f t="shared" si="18"/>
        <v>0</v>
      </c>
      <c r="BJ154" s="14" t="s">
        <v>137</v>
      </c>
      <c r="BK154" s="152">
        <f t="shared" si="19"/>
        <v>368.56</v>
      </c>
      <c r="BL154" s="14" t="s">
        <v>162</v>
      </c>
      <c r="BM154" s="150" t="s">
        <v>683</v>
      </c>
    </row>
    <row r="155" spans="1:65" s="2" customFormat="1" ht="24.2" customHeight="1">
      <c r="A155" s="27"/>
      <c r="B155" s="139"/>
      <c r="C155" s="153" t="s">
        <v>250</v>
      </c>
      <c r="D155" s="153" t="s">
        <v>202</v>
      </c>
      <c r="E155" s="154" t="s">
        <v>684</v>
      </c>
      <c r="F155" s="155" t="s">
        <v>685</v>
      </c>
      <c r="G155" s="156" t="s">
        <v>135</v>
      </c>
      <c r="H155" s="157">
        <v>8</v>
      </c>
      <c r="I155" s="157">
        <v>5.16</v>
      </c>
      <c r="J155" s="157">
        <f t="shared" si="10"/>
        <v>41.28</v>
      </c>
      <c r="K155" s="158"/>
      <c r="L155" s="159"/>
      <c r="M155" s="160" t="s">
        <v>1</v>
      </c>
      <c r="N155" s="161" t="s">
        <v>37</v>
      </c>
      <c r="O155" s="148">
        <v>0</v>
      </c>
      <c r="P155" s="148">
        <f t="shared" si="11"/>
        <v>0</v>
      </c>
      <c r="Q155" s="148">
        <v>1.1E-4</v>
      </c>
      <c r="R155" s="148">
        <f t="shared" si="12"/>
        <v>8.8000000000000003E-4</v>
      </c>
      <c r="S155" s="148">
        <v>0</v>
      </c>
      <c r="T155" s="149">
        <f t="shared" si="13"/>
        <v>0</v>
      </c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R155" s="150" t="s">
        <v>190</v>
      </c>
      <c r="AT155" s="150" t="s">
        <v>202</v>
      </c>
      <c r="AU155" s="150" t="s">
        <v>137</v>
      </c>
      <c r="AY155" s="14" t="s">
        <v>129</v>
      </c>
      <c r="BE155" s="151">
        <f t="shared" si="14"/>
        <v>0</v>
      </c>
      <c r="BF155" s="151">
        <f t="shared" si="15"/>
        <v>41.28</v>
      </c>
      <c r="BG155" s="151">
        <f t="shared" si="16"/>
        <v>0</v>
      </c>
      <c r="BH155" s="151">
        <f t="shared" si="17"/>
        <v>0</v>
      </c>
      <c r="BI155" s="151">
        <f t="shared" si="18"/>
        <v>0</v>
      </c>
      <c r="BJ155" s="14" t="s">
        <v>137</v>
      </c>
      <c r="BK155" s="152">
        <f t="shared" si="19"/>
        <v>41.28</v>
      </c>
      <c r="BL155" s="14" t="s">
        <v>162</v>
      </c>
      <c r="BM155" s="150" t="s">
        <v>686</v>
      </c>
    </row>
    <row r="156" spans="1:65" s="2" customFormat="1" ht="14.45" customHeight="1">
      <c r="A156" s="27"/>
      <c r="B156" s="139"/>
      <c r="C156" s="153" t="s">
        <v>194</v>
      </c>
      <c r="D156" s="153" t="s">
        <v>202</v>
      </c>
      <c r="E156" s="154" t="s">
        <v>687</v>
      </c>
      <c r="F156" s="155" t="s">
        <v>688</v>
      </c>
      <c r="G156" s="156" t="s">
        <v>135</v>
      </c>
      <c r="H156" s="157">
        <v>8</v>
      </c>
      <c r="I156" s="157">
        <v>7.74</v>
      </c>
      <c r="J156" s="157">
        <f t="shared" si="10"/>
        <v>61.92</v>
      </c>
      <c r="K156" s="158"/>
      <c r="L156" s="159"/>
      <c r="M156" s="160" t="s">
        <v>1</v>
      </c>
      <c r="N156" s="161" t="s">
        <v>37</v>
      </c>
      <c r="O156" s="148">
        <v>0</v>
      </c>
      <c r="P156" s="148">
        <f t="shared" si="11"/>
        <v>0</v>
      </c>
      <c r="Q156" s="148">
        <v>1.6000000000000001E-4</v>
      </c>
      <c r="R156" s="148">
        <f t="shared" si="12"/>
        <v>1.2800000000000001E-3</v>
      </c>
      <c r="S156" s="148">
        <v>0</v>
      </c>
      <c r="T156" s="149">
        <f t="shared" si="13"/>
        <v>0</v>
      </c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R156" s="150" t="s">
        <v>190</v>
      </c>
      <c r="AT156" s="150" t="s">
        <v>202</v>
      </c>
      <c r="AU156" s="150" t="s">
        <v>137</v>
      </c>
      <c r="AY156" s="14" t="s">
        <v>129</v>
      </c>
      <c r="BE156" s="151">
        <f t="shared" si="14"/>
        <v>0</v>
      </c>
      <c r="BF156" s="151">
        <f t="shared" si="15"/>
        <v>61.92</v>
      </c>
      <c r="BG156" s="151">
        <f t="shared" si="16"/>
        <v>0</v>
      </c>
      <c r="BH156" s="151">
        <f t="shared" si="17"/>
        <v>0</v>
      </c>
      <c r="BI156" s="151">
        <f t="shared" si="18"/>
        <v>0</v>
      </c>
      <c r="BJ156" s="14" t="s">
        <v>137</v>
      </c>
      <c r="BK156" s="152">
        <f t="shared" si="19"/>
        <v>61.92</v>
      </c>
      <c r="BL156" s="14" t="s">
        <v>162</v>
      </c>
      <c r="BM156" s="150" t="s">
        <v>689</v>
      </c>
    </row>
    <row r="157" spans="1:65" s="2" customFormat="1" ht="14.45" customHeight="1">
      <c r="A157" s="27"/>
      <c r="B157" s="139"/>
      <c r="C157" s="153" t="s">
        <v>257</v>
      </c>
      <c r="D157" s="153" t="s">
        <v>202</v>
      </c>
      <c r="E157" s="154" t="s">
        <v>690</v>
      </c>
      <c r="F157" s="155" t="s">
        <v>691</v>
      </c>
      <c r="G157" s="156" t="s">
        <v>135</v>
      </c>
      <c r="H157" s="157">
        <v>8</v>
      </c>
      <c r="I157" s="157">
        <v>4.37</v>
      </c>
      <c r="J157" s="157">
        <f t="shared" si="10"/>
        <v>34.96</v>
      </c>
      <c r="K157" s="158"/>
      <c r="L157" s="159"/>
      <c r="M157" s="160" t="s">
        <v>1</v>
      </c>
      <c r="N157" s="161" t="s">
        <v>37</v>
      </c>
      <c r="O157" s="148">
        <v>0</v>
      </c>
      <c r="P157" s="148">
        <f t="shared" si="11"/>
        <v>0</v>
      </c>
      <c r="Q157" s="148">
        <v>8.0000000000000007E-5</v>
      </c>
      <c r="R157" s="148">
        <f t="shared" si="12"/>
        <v>6.4000000000000005E-4</v>
      </c>
      <c r="S157" s="148">
        <v>0</v>
      </c>
      <c r="T157" s="149">
        <f t="shared" si="13"/>
        <v>0</v>
      </c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R157" s="150" t="s">
        <v>190</v>
      </c>
      <c r="AT157" s="150" t="s">
        <v>202</v>
      </c>
      <c r="AU157" s="150" t="s">
        <v>137</v>
      </c>
      <c r="AY157" s="14" t="s">
        <v>129</v>
      </c>
      <c r="BE157" s="151">
        <f t="shared" si="14"/>
        <v>0</v>
      </c>
      <c r="BF157" s="151">
        <f t="shared" si="15"/>
        <v>34.96</v>
      </c>
      <c r="BG157" s="151">
        <f t="shared" si="16"/>
        <v>0</v>
      </c>
      <c r="BH157" s="151">
        <f t="shared" si="17"/>
        <v>0</v>
      </c>
      <c r="BI157" s="151">
        <f t="shared" si="18"/>
        <v>0</v>
      </c>
      <c r="BJ157" s="14" t="s">
        <v>137</v>
      </c>
      <c r="BK157" s="152">
        <f t="shared" si="19"/>
        <v>34.96</v>
      </c>
      <c r="BL157" s="14" t="s">
        <v>162</v>
      </c>
      <c r="BM157" s="150" t="s">
        <v>692</v>
      </c>
    </row>
    <row r="158" spans="1:65" s="2" customFormat="1" ht="24.2" customHeight="1">
      <c r="A158" s="27"/>
      <c r="B158" s="139"/>
      <c r="C158" s="153" t="s">
        <v>197</v>
      </c>
      <c r="D158" s="153" t="s">
        <v>202</v>
      </c>
      <c r="E158" s="154" t="s">
        <v>693</v>
      </c>
      <c r="F158" s="155" t="s">
        <v>694</v>
      </c>
      <c r="G158" s="156" t="s">
        <v>135</v>
      </c>
      <c r="H158" s="157">
        <v>8</v>
      </c>
      <c r="I158" s="157">
        <v>3.77</v>
      </c>
      <c r="J158" s="157">
        <f t="shared" si="10"/>
        <v>30.16</v>
      </c>
      <c r="K158" s="158"/>
      <c r="L158" s="159"/>
      <c r="M158" s="160" t="s">
        <v>1</v>
      </c>
      <c r="N158" s="161" t="s">
        <v>37</v>
      </c>
      <c r="O158" s="148">
        <v>0</v>
      </c>
      <c r="P158" s="148">
        <f t="shared" si="11"/>
        <v>0</v>
      </c>
      <c r="Q158" s="148">
        <v>6.9999999999999994E-5</v>
      </c>
      <c r="R158" s="148">
        <f t="shared" si="12"/>
        <v>5.5999999999999995E-4</v>
      </c>
      <c r="S158" s="148">
        <v>0</v>
      </c>
      <c r="T158" s="149">
        <f t="shared" si="13"/>
        <v>0</v>
      </c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R158" s="150" t="s">
        <v>190</v>
      </c>
      <c r="AT158" s="150" t="s">
        <v>202</v>
      </c>
      <c r="AU158" s="150" t="s">
        <v>137</v>
      </c>
      <c r="AY158" s="14" t="s">
        <v>129</v>
      </c>
      <c r="BE158" s="151">
        <f t="shared" si="14"/>
        <v>0</v>
      </c>
      <c r="BF158" s="151">
        <f t="shared" si="15"/>
        <v>30.16</v>
      </c>
      <c r="BG158" s="151">
        <f t="shared" si="16"/>
        <v>0</v>
      </c>
      <c r="BH158" s="151">
        <f t="shared" si="17"/>
        <v>0</v>
      </c>
      <c r="BI158" s="151">
        <f t="shared" si="18"/>
        <v>0</v>
      </c>
      <c r="BJ158" s="14" t="s">
        <v>137</v>
      </c>
      <c r="BK158" s="152">
        <f t="shared" si="19"/>
        <v>30.16</v>
      </c>
      <c r="BL158" s="14" t="s">
        <v>162</v>
      </c>
      <c r="BM158" s="150" t="s">
        <v>695</v>
      </c>
    </row>
    <row r="159" spans="1:65" s="2" customFormat="1" ht="14.45" customHeight="1">
      <c r="A159" s="27"/>
      <c r="B159" s="139"/>
      <c r="C159" s="140" t="s">
        <v>265</v>
      </c>
      <c r="D159" s="140" t="s">
        <v>132</v>
      </c>
      <c r="E159" s="141" t="s">
        <v>696</v>
      </c>
      <c r="F159" s="142" t="s">
        <v>697</v>
      </c>
      <c r="G159" s="143" t="s">
        <v>143</v>
      </c>
      <c r="H159" s="144">
        <v>54.4</v>
      </c>
      <c r="I159" s="144">
        <v>3.22</v>
      </c>
      <c r="J159" s="144">
        <f t="shared" si="10"/>
        <v>175.16800000000001</v>
      </c>
      <c r="K159" s="145"/>
      <c r="L159" s="28"/>
      <c r="M159" s="146" t="s">
        <v>1</v>
      </c>
      <c r="N159" s="147" t="s">
        <v>37</v>
      </c>
      <c r="O159" s="148">
        <v>0.22600000000000001</v>
      </c>
      <c r="P159" s="148">
        <f t="shared" si="11"/>
        <v>12.2944</v>
      </c>
      <c r="Q159" s="148">
        <v>0</v>
      </c>
      <c r="R159" s="148">
        <f t="shared" si="12"/>
        <v>0</v>
      </c>
      <c r="S159" s="148">
        <v>6.7000000000000002E-3</v>
      </c>
      <c r="T159" s="149">
        <f t="shared" si="13"/>
        <v>0.36448000000000003</v>
      </c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R159" s="150" t="s">
        <v>162</v>
      </c>
      <c r="AT159" s="150" t="s">
        <v>132</v>
      </c>
      <c r="AU159" s="150" t="s">
        <v>137</v>
      </c>
      <c r="AY159" s="14" t="s">
        <v>129</v>
      </c>
      <c r="BE159" s="151">
        <f t="shared" si="14"/>
        <v>0</v>
      </c>
      <c r="BF159" s="151">
        <f t="shared" si="15"/>
        <v>175.16800000000001</v>
      </c>
      <c r="BG159" s="151">
        <f t="shared" si="16"/>
        <v>0</v>
      </c>
      <c r="BH159" s="151">
        <f t="shared" si="17"/>
        <v>0</v>
      </c>
      <c r="BI159" s="151">
        <f t="shared" si="18"/>
        <v>0</v>
      </c>
      <c r="BJ159" s="14" t="s">
        <v>137</v>
      </c>
      <c r="BK159" s="152">
        <f t="shared" si="19"/>
        <v>175.16800000000001</v>
      </c>
      <c r="BL159" s="14" t="s">
        <v>162</v>
      </c>
      <c r="BM159" s="150" t="s">
        <v>698</v>
      </c>
    </row>
    <row r="160" spans="1:65" s="2" customFormat="1" ht="24.2" customHeight="1">
      <c r="A160" s="27"/>
      <c r="B160" s="139"/>
      <c r="C160" s="140" t="s">
        <v>201</v>
      </c>
      <c r="D160" s="140" t="s">
        <v>132</v>
      </c>
      <c r="E160" s="141" t="s">
        <v>699</v>
      </c>
      <c r="F160" s="142" t="s">
        <v>700</v>
      </c>
      <c r="G160" s="143" t="s">
        <v>135</v>
      </c>
      <c r="H160" s="144">
        <v>30</v>
      </c>
      <c r="I160" s="144">
        <v>0.56999999999999995</v>
      </c>
      <c r="J160" s="144">
        <f t="shared" si="10"/>
        <v>17.100000000000001</v>
      </c>
      <c r="K160" s="145"/>
      <c r="L160" s="28"/>
      <c r="M160" s="146" t="s">
        <v>1</v>
      </c>
      <c r="N160" s="147" t="s">
        <v>37</v>
      </c>
      <c r="O160" s="148">
        <v>3.9E-2</v>
      </c>
      <c r="P160" s="148">
        <f t="shared" si="11"/>
        <v>1.17</v>
      </c>
      <c r="Q160" s="148">
        <v>0</v>
      </c>
      <c r="R160" s="148">
        <f t="shared" si="12"/>
        <v>0</v>
      </c>
      <c r="S160" s="148">
        <v>6.8999999999999997E-4</v>
      </c>
      <c r="T160" s="149">
        <f t="shared" si="13"/>
        <v>2.07E-2</v>
      </c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R160" s="150" t="s">
        <v>162</v>
      </c>
      <c r="AT160" s="150" t="s">
        <v>132</v>
      </c>
      <c r="AU160" s="150" t="s">
        <v>137</v>
      </c>
      <c r="AY160" s="14" t="s">
        <v>129</v>
      </c>
      <c r="BE160" s="151">
        <f t="shared" si="14"/>
        <v>0</v>
      </c>
      <c r="BF160" s="151">
        <f t="shared" si="15"/>
        <v>17.100000000000001</v>
      </c>
      <c r="BG160" s="151">
        <f t="shared" si="16"/>
        <v>0</v>
      </c>
      <c r="BH160" s="151">
        <f t="shared" si="17"/>
        <v>0</v>
      </c>
      <c r="BI160" s="151">
        <f t="shared" si="18"/>
        <v>0</v>
      </c>
      <c r="BJ160" s="14" t="s">
        <v>137</v>
      </c>
      <c r="BK160" s="152">
        <f t="shared" si="19"/>
        <v>17.100000000000001</v>
      </c>
      <c r="BL160" s="14" t="s">
        <v>162</v>
      </c>
      <c r="BM160" s="150" t="s">
        <v>701</v>
      </c>
    </row>
    <row r="161" spans="1:65" s="2" customFormat="1" ht="24.2" customHeight="1">
      <c r="A161" s="27"/>
      <c r="B161" s="139"/>
      <c r="C161" s="140" t="s">
        <v>272</v>
      </c>
      <c r="D161" s="140" t="s">
        <v>132</v>
      </c>
      <c r="E161" s="141" t="s">
        <v>702</v>
      </c>
      <c r="F161" s="142" t="s">
        <v>703</v>
      </c>
      <c r="G161" s="143" t="s">
        <v>140</v>
      </c>
      <c r="H161" s="144">
        <v>4</v>
      </c>
      <c r="I161" s="144">
        <v>12.28</v>
      </c>
      <c r="J161" s="144">
        <f t="shared" si="10"/>
        <v>49.12</v>
      </c>
      <c r="K161" s="145"/>
      <c r="L161" s="28"/>
      <c r="M161" s="146" t="s">
        <v>1</v>
      </c>
      <c r="N161" s="147" t="s">
        <v>37</v>
      </c>
      <c r="O161" s="148">
        <v>0</v>
      </c>
      <c r="P161" s="148">
        <f t="shared" si="11"/>
        <v>0</v>
      </c>
      <c r="Q161" s="148">
        <v>0</v>
      </c>
      <c r="R161" s="148">
        <f t="shared" si="12"/>
        <v>0</v>
      </c>
      <c r="S161" s="148">
        <v>0</v>
      </c>
      <c r="T161" s="149">
        <f t="shared" si="13"/>
        <v>0</v>
      </c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R161" s="150" t="s">
        <v>136</v>
      </c>
      <c r="AT161" s="150" t="s">
        <v>132</v>
      </c>
      <c r="AU161" s="150" t="s">
        <v>137</v>
      </c>
      <c r="AY161" s="14" t="s">
        <v>129</v>
      </c>
      <c r="BE161" s="151">
        <f t="shared" si="14"/>
        <v>0</v>
      </c>
      <c r="BF161" s="151">
        <f t="shared" si="15"/>
        <v>49.12</v>
      </c>
      <c r="BG161" s="151">
        <f t="shared" si="16"/>
        <v>0</v>
      </c>
      <c r="BH161" s="151">
        <f t="shared" si="17"/>
        <v>0</v>
      </c>
      <c r="BI161" s="151">
        <f t="shared" si="18"/>
        <v>0</v>
      </c>
      <c r="BJ161" s="14" t="s">
        <v>137</v>
      </c>
      <c r="BK161" s="152">
        <f t="shared" si="19"/>
        <v>49.12</v>
      </c>
      <c r="BL161" s="14" t="s">
        <v>136</v>
      </c>
      <c r="BM161" s="150" t="s">
        <v>704</v>
      </c>
    </row>
    <row r="162" spans="1:65" s="2" customFormat="1" ht="24.2" customHeight="1">
      <c r="A162" s="27"/>
      <c r="B162" s="139"/>
      <c r="C162" s="140" t="s">
        <v>205</v>
      </c>
      <c r="D162" s="140" t="s">
        <v>132</v>
      </c>
      <c r="E162" s="141" t="s">
        <v>705</v>
      </c>
      <c r="F162" s="142" t="s">
        <v>706</v>
      </c>
      <c r="G162" s="143" t="s">
        <v>135</v>
      </c>
      <c r="H162" s="144">
        <v>12</v>
      </c>
      <c r="I162" s="144">
        <v>3</v>
      </c>
      <c r="J162" s="144">
        <f t="shared" si="10"/>
        <v>36</v>
      </c>
      <c r="K162" s="145"/>
      <c r="L162" s="28"/>
      <c r="M162" s="146" t="s">
        <v>1</v>
      </c>
      <c r="N162" s="147" t="s">
        <v>37</v>
      </c>
      <c r="O162" s="148">
        <v>0</v>
      </c>
      <c r="P162" s="148">
        <f t="shared" si="11"/>
        <v>0</v>
      </c>
      <c r="Q162" s="148">
        <v>0</v>
      </c>
      <c r="R162" s="148">
        <f t="shared" si="12"/>
        <v>0</v>
      </c>
      <c r="S162" s="148">
        <v>0</v>
      </c>
      <c r="T162" s="149">
        <f t="shared" si="13"/>
        <v>0</v>
      </c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R162" s="150" t="s">
        <v>162</v>
      </c>
      <c r="AT162" s="150" t="s">
        <v>132</v>
      </c>
      <c r="AU162" s="150" t="s">
        <v>137</v>
      </c>
      <c r="AY162" s="14" t="s">
        <v>129</v>
      </c>
      <c r="BE162" s="151">
        <f t="shared" si="14"/>
        <v>0</v>
      </c>
      <c r="BF162" s="151">
        <f t="shared" si="15"/>
        <v>36</v>
      </c>
      <c r="BG162" s="151">
        <f t="shared" si="16"/>
        <v>0</v>
      </c>
      <c r="BH162" s="151">
        <f t="shared" si="17"/>
        <v>0</v>
      </c>
      <c r="BI162" s="151">
        <f t="shared" si="18"/>
        <v>0</v>
      </c>
      <c r="BJ162" s="14" t="s">
        <v>137</v>
      </c>
      <c r="BK162" s="152">
        <f t="shared" si="19"/>
        <v>36</v>
      </c>
      <c r="BL162" s="14" t="s">
        <v>162</v>
      </c>
      <c r="BM162" s="150" t="s">
        <v>707</v>
      </c>
    </row>
    <row r="163" spans="1:65" s="2" customFormat="1" ht="24.2" customHeight="1">
      <c r="A163" s="27"/>
      <c r="B163" s="139"/>
      <c r="C163" s="140" t="s">
        <v>280</v>
      </c>
      <c r="D163" s="140" t="s">
        <v>132</v>
      </c>
      <c r="E163" s="141" t="s">
        <v>708</v>
      </c>
      <c r="F163" s="142" t="s">
        <v>709</v>
      </c>
      <c r="G163" s="143" t="s">
        <v>135</v>
      </c>
      <c r="H163" s="144">
        <v>8</v>
      </c>
      <c r="I163" s="144">
        <v>2.35</v>
      </c>
      <c r="J163" s="144">
        <f t="shared" si="10"/>
        <v>18.8</v>
      </c>
      <c r="K163" s="145"/>
      <c r="L163" s="28"/>
      <c r="M163" s="146" t="s">
        <v>1</v>
      </c>
      <c r="N163" s="147" t="s">
        <v>37</v>
      </c>
      <c r="O163" s="148">
        <v>0</v>
      </c>
      <c r="P163" s="148">
        <f t="shared" si="11"/>
        <v>0</v>
      </c>
      <c r="Q163" s="148">
        <v>0</v>
      </c>
      <c r="R163" s="148">
        <f t="shared" si="12"/>
        <v>0</v>
      </c>
      <c r="S163" s="148">
        <v>0</v>
      </c>
      <c r="T163" s="149">
        <f t="shared" si="13"/>
        <v>0</v>
      </c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R163" s="150" t="s">
        <v>162</v>
      </c>
      <c r="AT163" s="150" t="s">
        <v>132</v>
      </c>
      <c r="AU163" s="150" t="s">
        <v>137</v>
      </c>
      <c r="AY163" s="14" t="s">
        <v>129</v>
      </c>
      <c r="BE163" s="151">
        <f t="shared" si="14"/>
        <v>0</v>
      </c>
      <c r="BF163" s="151">
        <f t="shared" si="15"/>
        <v>18.8</v>
      </c>
      <c r="BG163" s="151">
        <f t="shared" si="16"/>
        <v>0</v>
      </c>
      <c r="BH163" s="151">
        <f t="shared" si="17"/>
        <v>0</v>
      </c>
      <c r="BI163" s="151">
        <f t="shared" si="18"/>
        <v>0</v>
      </c>
      <c r="BJ163" s="14" t="s">
        <v>137</v>
      </c>
      <c r="BK163" s="152">
        <f t="shared" si="19"/>
        <v>18.8</v>
      </c>
      <c r="BL163" s="14" t="s">
        <v>162</v>
      </c>
      <c r="BM163" s="150" t="s">
        <v>710</v>
      </c>
    </row>
    <row r="164" spans="1:65" s="2" customFormat="1" ht="24.2" customHeight="1">
      <c r="A164" s="27"/>
      <c r="B164" s="139"/>
      <c r="C164" s="153" t="s">
        <v>210</v>
      </c>
      <c r="D164" s="153" t="s">
        <v>202</v>
      </c>
      <c r="E164" s="154" t="s">
        <v>711</v>
      </c>
      <c r="F164" s="155" t="s">
        <v>712</v>
      </c>
      <c r="G164" s="156" t="s">
        <v>135</v>
      </c>
      <c r="H164" s="157">
        <v>8</v>
      </c>
      <c r="I164" s="157">
        <v>4.8600000000000003</v>
      </c>
      <c r="J164" s="157">
        <f t="shared" si="10"/>
        <v>38.880000000000003</v>
      </c>
      <c r="K164" s="158"/>
      <c r="L164" s="159"/>
      <c r="M164" s="160" t="s">
        <v>1</v>
      </c>
      <c r="N164" s="161" t="s">
        <v>37</v>
      </c>
      <c r="O164" s="148">
        <v>0</v>
      </c>
      <c r="P164" s="148">
        <f t="shared" si="11"/>
        <v>0</v>
      </c>
      <c r="Q164" s="148">
        <v>0</v>
      </c>
      <c r="R164" s="148">
        <f t="shared" si="12"/>
        <v>0</v>
      </c>
      <c r="S164" s="148">
        <v>0</v>
      </c>
      <c r="T164" s="149">
        <f t="shared" si="13"/>
        <v>0</v>
      </c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R164" s="150" t="s">
        <v>190</v>
      </c>
      <c r="AT164" s="150" t="s">
        <v>202</v>
      </c>
      <c r="AU164" s="150" t="s">
        <v>137</v>
      </c>
      <c r="AY164" s="14" t="s">
        <v>129</v>
      </c>
      <c r="BE164" s="151">
        <f t="shared" si="14"/>
        <v>0</v>
      </c>
      <c r="BF164" s="151">
        <f t="shared" si="15"/>
        <v>38.880000000000003</v>
      </c>
      <c r="BG164" s="151">
        <f t="shared" si="16"/>
        <v>0</v>
      </c>
      <c r="BH164" s="151">
        <f t="shared" si="17"/>
        <v>0</v>
      </c>
      <c r="BI164" s="151">
        <f t="shared" si="18"/>
        <v>0</v>
      </c>
      <c r="BJ164" s="14" t="s">
        <v>137</v>
      </c>
      <c r="BK164" s="152">
        <f t="shared" si="19"/>
        <v>38.880000000000003</v>
      </c>
      <c r="BL164" s="14" t="s">
        <v>162</v>
      </c>
      <c r="BM164" s="150" t="s">
        <v>713</v>
      </c>
    </row>
    <row r="165" spans="1:65" s="2" customFormat="1" ht="37.9" customHeight="1">
      <c r="A165" s="27"/>
      <c r="B165" s="139"/>
      <c r="C165" s="140" t="s">
        <v>289</v>
      </c>
      <c r="D165" s="140" t="s">
        <v>132</v>
      </c>
      <c r="E165" s="141" t="s">
        <v>714</v>
      </c>
      <c r="F165" s="142" t="s">
        <v>715</v>
      </c>
      <c r="G165" s="143" t="s">
        <v>135</v>
      </c>
      <c r="H165" s="144">
        <v>8</v>
      </c>
      <c r="I165" s="144">
        <v>2.54</v>
      </c>
      <c r="J165" s="144">
        <f t="shared" si="10"/>
        <v>20.32</v>
      </c>
      <c r="K165" s="145"/>
      <c r="L165" s="28"/>
      <c r="M165" s="146" t="s">
        <v>1</v>
      </c>
      <c r="N165" s="147" t="s">
        <v>37</v>
      </c>
      <c r="O165" s="148">
        <v>0</v>
      </c>
      <c r="P165" s="148">
        <f t="shared" si="11"/>
        <v>0</v>
      </c>
      <c r="Q165" s="148">
        <v>0</v>
      </c>
      <c r="R165" s="148">
        <f t="shared" si="12"/>
        <v>0</v>
      </c>
      <c r="S165" s="148">
        <v>0</v>
      </c>
      <c r="T165" s="149">
        <f t="shared" si="13"/>
        <v>0</v>
      </c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R165" s="150" t="s">
        <v>162</v>
      </c>
      <c r="AT165" s="150" t="s">
        <v>132</v>
      </c>
      <c r="AU165" s="150" t="s">
        <v>137</v>
      </c>
      <c r="AY165" s="14" t="s">
        <v>129</v>
      </c>
      <c r="BE165" s="151">
        <f t="shared" si="14"/>
        <v>0</v>
      </c>
      <c r="BF165" s="151">
        <f t="shared" si="15"/>
        <v>20.32</v>
      </c>
      <c r="BG165" s="151">
        <f t="shared" si="16"/>
        <v>0</v>
      </c>
      <c r="BH165" s="151">
        <f t="shared" si="17"/>
        <v>0</v>
      </c>
      <c r="BI165" s="151">
        <f t="shared" si="18"/>
        <v>0</v>
      </c>
      <c r="BJ165" s="14" t="s">
        <v>137</v>
      </c>
      <c r="BK165" s="152">
        <f t="shared" si="19"/>
        <v>20.32</v>
      </c>
      <c r="BL165" s="14" t="s">
        <v>162</v>
      </c>
      <c r="BM165" s="150" t="s">
        <v>716</v>
      </c>
    </row>
    <row r="166" spans="1:65" s="2" customFormat="1" ht="14.45" customHeight="1">
      <c r="A166" s="27"/>
      <c r="B166" s="139"/>
      <c r="C166" s="153" t="s">
        <v>213</v>
      </c>
      <c r="D166" s="153" t="s">
        <v>202</v>
      </c>
      <c r="E166" s="154" t="s">
        <v>717</v>
      </c>
      <c r="F166" s="155" t="s">
        <v>718</v>
      </c>
      <c r="G166" s="156" t="s">
        <v>135</v>
      </c>
      <c r="H166" s="157">
        <v>8</v>
      </c>
      <c r="I166" s="157">
        <v>8.49</v>
      </c>
      <c r="J166" s="157">
        <f t="shared" si="10"/>
        <v>67.92</v>
      </c>
      <c r="K166" s="158"/>
      <c r="L166" s="159"/>
      <c r="M166" s="160" t="s">
        <v>1</v>
      </c>
      <c r="N166" s="161" t="s">
        <v>37</v>
      </c>
      <c r="O166" s="148">
        <v>0</v>
      </c>
      <c r="P166" s="148">
        <f t="shared" si="11"/>
        <v>0</v>
      </c>
      <c r="Q166" s="148">
        <v>0</v>
      </c>
      <c r="R166" s="148">
        <f t="shared" si="12"/>
        <v>0</v>
      </c>
      <c r="S166" s="148">
        <v>0</v>
      </c>
      <c r="T166" s="149">
        <f t="shared" si="13"/>
        <v>0</v>
      </c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R166" s="150" t="s">
        <v>190</v>
      </c>
      <c r="AT166" s="150" t="s">
        <v>202</v>
      </c>
      <c r="AU166" s="150" t="s">
        <v>137</v>
      </c>
      <c r="AY166" s="14" t="s">
        <v>129</v>
      </c>
      <c r="BE166" s="151">
        <f t="shared" si="14"/>
        <v>0</v>
      </c>
      <c r="BF166" s="151">
        <f t="shared" si="15"/>
        <v>67.92</v>
      </c>
      <c r="BG166" s="151">
        <f t="shared" si="16"/>
        <v>0</v>
      </c>
      <c r="BH166" s="151">
        <f t="shared" si="17"/>
        <v>0</v>
      </c>
      <c r="BI166" s="151">
        <f t="shared" si="18"/>
        <v>0</v>
      </c>
      <c r="BJ166" s="14" t="s">
        <v>137</v>
      </c>
      <c r="BK166" s="152">
        <f t="shared" si="19"/>
        <v>67.92</v>
      </c>
      <c r="BL166" s="14" t="s">
        <v>162</v>
      </c>
      <c r="BM166" s="150" t="s">
        <v>719</v>
      </c>
    </row>
    <row r="167" spans="1:65" s="2" customFormat="1" ht="24.2" customHeight="1">
      <c r="A167" s="27"/>
      <c r="B167" s="139"/>
      <c r="C167" s="140" t="s">
        <v>300</v>
      </c>
      <c r="D167" s="140" t="s">
        <v>132</v>
      </c>
      <c r="E167" s="141" t="s">
        <v>720</v>
      </c>
      <c r="F167" s="142" t="s">
        <v>721</v>
      </c>
      <c r="G167" s="143" t="s">
        <v>135</v>
      </c>
      <c r="H167" s="144">
        <v>28</v>
      </c>
      <c r="I167" s="144">
        <v>7.18</v>
      </c>
      <c r="J167" s="144">
        <f t="shared" si="10"/>
        <v>201.04</v>
      </c>
      <c r="K167" s="145"/>
      <c r="L167" s="28"/>
      <c r="M167" s="146" t="s">
        <v>1</v>
      </c>
      <c r="N167" s="147" t="s">
        <v>37</v>
      </c>
      <c r="O167" s="148">
        <v>0</v>
      </c>
      <c r="P167" s="148">
        <f t="shared" si="11"/>
        <v>0</v>
      </c>
      <c r="Q167" s="148">
        <v>0</v>
      </c>
      <c r="R167" s="148">
        <f t="shared" si="12"/>
        <v>0</v>
      </c>
      <c r="S167" s="148">
        <v>0</v>
      </c>
      <c r="T167" s="149">
        <f t="shared" si="13"/>
        <v>0</v>
      </c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R167" s="150" t="s">
        <v>162</v>
      </c>
      <c r="AT167" s="150" t="s">
        <v>132</v>
      </c>
      <c r="AU167" s="150" t="s">
        <v>137</v>
      </c>
      <c r="AY167" s="14" t="s">
        <v>129</v>
      </c>
      <c r="BE167" s="151">
        <f t="shared" si="14"/>
        <v>0</v>
      </c>
      <c r="BF167" s="151">
        <f t="shared" si="15"/>
        <v>201.04</v>
      </c>
      <c r="BG167" s="151">
        <f t="shared" si="16"/>
        <v>0</v>
      </c>
      <c r="BH167" s="151">
        <f t="shared" si="17"/>
        <v>0</v>
      </c>
      <c r="BI167" s="151">
        <f t="shared" si="18"/>
        <v>0</v>
      </c>
      <c r="BJ167" s="14" t="s">
        <v>137</v>
      </c>
      <c r="BK167" s="152">
        <f t="shared" si="19"/>
        <v>201.04</v>
      </c>
      <c r="BL167" s="14" t="s">
        <v>162</v>
      </c>
      <c r="BM167" s="150" t="s">
        <v>722</v>
      </c>
    </row>
    <row r="168" spans="1:65" s="2" customFormat="1" ht="14.45" customHeight="1">
      <c r="A168" s="27"/>
      <c r="B168" s="139"/>
      <c r="C168" s="153" t="s">
        <v>217</v>
      </c>
      <c r="D168" s="153" t="s">
        <v>202</v>
      </c>
      <c r="E168" s="154" t="s">
        <v>723</v>
      </c>
      <c r="F168" s="155" t="s">
        <v>724</v>
      </c>
      <c r="G168" s="156" t="s">
        <v>135</v>
      </c>
      <c r="H168" s="157">
        <v>28</v>
      </c>
      <c r="I168" s="157">
        <v>3.04</v>
      </c>
      <c r="J168" s="157">
        <f t="shared" si="10"/>
        <v>85.12</v>
      </c>
      <c r="K168" s="158"/>
      <c r="L168" s="159"/>
      <c r="M168" s="160" t="s">
        <v>1</v>
      </c>
      <c r="N168" s="161" t="s">
        <v>37</v>
      </c>
      <c r="O168" s="148">
        <v>0</v>
      </c>
      <c r="P168" s="148">
        <f t="shared" si="11"/>
        <v>0</v>
      </c>
      <c r="Q168" s="148">
        <v>0</v>
      </c>
      <c r="R168" s="148">
        <f t="shared" si="12"/>
        <v>0</v>
      </c>
      <c r="S168" s="148">
        <v>0</v>
      </c>
      <c r="T168" s="149">
        <f t="shared" si="13"/>
        <v>0</v>
      </c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R168" s="150" t="s">
        <v>190</v>
      </c>
      <c r="AT168" s="150" t="s">
        <v>202</v>
      </c>
      <c r="AU168" s="150" t="s">
        <v>137</v>
      </c>
      <c r="AY168" s="14" t="s">
        <v>129</v>
      </c>
      <c r="BE168" s="151">
        <f t="shared" si="14"/>
        <v>0</v>
      </c>
      <c r="BF168" s="151">
        <f t="shared" si="15"/>
        <v>85.12</v>
      </c>
      <c r="BG168" s="151">
        <f t="shared" si="16"/>
        <v>0</v>
      </c>
      <c r="BH168" s="151">
        <f t="shared" si="17"/>
        <v>0</v>
      </c>
      <c r="BI168" s="151">
        <f t="shared" si="18"/>
        <v>0</v>
      </c>
      <c r="BJ168" s="14" t="s">
        <v>137</v>
      </c>
      <c r="BK168" s="152">
        <f t="shared" si="19"/>
        <v>85.12</v>
      </c>
      <c r="BL168" s="14" t="s">
        <v>162</v>
      </c>
      <c r="BM168" s="150" t="s">
        <v>725</v>
      </c>
    </row>
    <row r="169" spans="1:65" s="2" customFormat="1" ht="14.45" customHeight="1">
      <c r="A169" s="27"/>
      <c r="B169" s="139"/>
      <c r="C169" s="140" t="s">
        <v>307</v>
      </c>
      <c r="D169" s="140" t="s">
        <v>132</v>
      </c>
      <c r="E169" s="141" t="s">
        <v>726</v>
      </c>
      <c r="F169" s="142" t="s">
        <v>727</v>
      </c>
      <c r="G169" s="143" t="s">
        <v>143</v>
      </c>
      <c r="H169" s="144">
        <v>54.4</v>
      </c>
      <c r="I169" s="144">
        <v>1.21</v>
      </c>
      <c r="J169" s="144">
        <f t="shared" si="10"/>
        <v>65.823999999999998</v>
      </c>
      <c r="K169" s="145"/>
      <c r="L169" s="28"/>
      <c r="M169" s="146" t="s">
        <v>1</v>
      </c>
      <c r="N169" s="147" t="s">
        <v>37</v>
      </c>
      <c r="O169" s="148">
        <v>0</v>
      </c>
      <c r="P169" s="148">
        <f t="shared" si="11"/>
        <v>0</v>
      </c>
      <c r="Q169" s="148">
        <v>0</v>
      </c>
      <c r="R169" s="148">
        <f t="shared" si="12"/>
        <v>0</v>
      </c>
      <c r="S169" s="148">
        <v>0</v>
      </c>
      <c r="T169" s="149">
        <f t="shared" si="13"/>
        <v>0</v>
      </c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R169" s="150" t="s">
        <v>162</v>
      </c>
      <c r="AT169" s="150" t="s">
        <v>132</v>
      </c>
      <c r="AU169" s="150" t="s">
        <v>137</v>
      </c>
      <c r="AY169" s="14" t="s">
        <v>129</v>
      </c>
      <c r="BE169" s="151">
        <f t="shared" si="14"/>
        <v>0</v>
      </c>
      <c r="BF169" s="151">
        <f t="shared" si="15"/>
        <v>65.823999999999998</v>
      </c>
      <c r="BG169" s="151">
        <f t="shared" si="16"/>
        <v>0</v>
      </c>
      <c r="BH169" s="151">
        <f t="shared" si="17"/>
        <v>0</v>
      </c>
      <c r="BI169" s="151">
        <f t="shared" si="18"/>
        <v>0</v>
      </c>
      <c r="BJ169" s="14" t="s">
        <v>137</v>
      </c>
      <c r="BK169" s="152">
        <f t="shared" si="19"/>
        <v>65.823999999999998</v>
      </c>
      <c r="BL169" s="14" t="s">
        <v>162</v>
      </c>
      <c r="BM169" s="150" t="s">
        <v>220</v>
      </c>
    </row>
    <row r="170" spans="1:65" s="2" customFormat="1" ht="14.45" customHeight="1">
      <c r="A170" s="27"/>
      <c r="B170" s="139"/>
      <c r="C170" s="140" t="s">
        <v>220</v>
      </c>
      <c r="D170" s="140" t="s">
        <v>132</v>
      </c>
      <c r="E170" s="141" t="s">
        <v>728</v>
      </c>
      <c r="F170" s="142" t="s">
        <v>729</v>
      </c>
      <c r="G170" s="143" t="s">
        <v>143</v>
      </c>
      <c r="H170" s="144">
        <v>54.4</v>
      </c>
      <c r="I170" s="144">
        <v>1.51</v>
      </c>
      <c r="J170" s="144">
        <f t="shared" si="10"/>
        <v>82.144000000000005</v>
      </c>
      <c r="K170" s="145"/>
      <c r="L170" s="28"/>
      <c r="M170" s="146" t="s">
        <v>1</v>
      </c>
      <c r="N170" s="147" t="s">
        <v>37</v>
      </c>
      <c r="O170" s="148">
        <v>0</v>
      </c>
      <c r="P170" s="148">
        <f t="shared" si="11"/>
        <v>0</v>
      </c>
      <c r="Q170" s="148">
        <v>0</v>
      </c>
      <c r="R170" s="148">
        <f t="shared" si="12"/>
        <v>0</v>
      </c>
      <c r="S170" s="148">
        <v>0</v>
      </c>
      <c r="T170" s="149">
        <f t="shared" si="13"/>
        <v>0</v>
      </c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R170" s="150" t="s">
        <v>162</v>
      </c>
      <c r="AT170" s="150" t="s">
        <v>132</v>
      </c>
      <c r="AU170" s="150" t="s">
        <v>137</v>
      </c>
      <c r="AY170" s="14" t="s">
        <v>129</v>
      </c>
      <c r="BE170" s="151">
        <f t="shared" si="14"/>
        <v>0</v>
      </c>
      <c r="BF170" s="151">
        <f t="shared" si="15"/>
        <v>82.144000000000005</v>
      </c>
      <c r="BG170" s="151">
        <f t="shared" si="16"/>
        <v>0</v>
      </c>
      <c r="BH170" s="151">
        <f t="shared" si="17"/>
        <v>0</v>
      </c>
      <c r="BI170" s="151">
        <f t="shared" si="18"/>
        <v>0</v>
      </c>
      <c r="BJ170" s="14" t="s">
        <v>137</v>
      </c>
      <c r="BK170" s="152">
        <f t="shared" si="19"/>
        <v>82.144000000000005</v>
      </c>
      <c r="BL170" s="14" t="s">
        <v>162</v>
      </c>
      <c r="BM170" s="150" t="s">
        <v>224</v>
      </c>
    </row>
    <row r="171" spans="1:65" s="2" customFormat="1" ht="24.2" customHeight="1">
      <c r="A171" s="27"/>
      <c r="B171" s="139"/>
      <c r="C171" s="140" t="s">
        <v>317</v>
      </c>
      <c r="D171" s="140" t="s">
        <v>132</v>
      </c>
      <c r="E171" s="141" t="s">
        <v>730</v>
      </c>
      <c r="F171" s="142" t="s">
        <v>731</v>
      </c>
      <c r="G171" s="143" t="s">
        <v>143</v>
      </c>
      <c r="H171" s="144">
        <v>54.4</v>
      </c>
      <c r="I171" s="144">
        <v>1.1000000000000001</v>
      </c>
      <c r="J171" s="144">
        <f t="shared" si="10"/>
        <v>59.84</v>
      </c>
      <c r="K171" s="145"/>
      <c r="L171" s="28"/>
      <c r="M171" s="146" t="s">
        <v>1</v>
      </c>
      <c r="N171" s="147" t="s">
        <v>37</v>
      </c>
      <c r="O171" s="148">
        <v>0</v>
      </c>
      <c r="P171" s="148">
        <f t="shared" si="11"/>
        <v>0</v>
      </c>
      <c r="Q171" s="148">
        <v>0</v>
      </c>
      <c r="R171" s="148">
        <f t="shared" si="12"/>
        <v>0</v>
      </c>
      <c r="S171" s="148">
        <v>0</v>
      </c>
      <c r="T171" s="149">
        <f t="shared" si="13"/>
        <v>0</v>
      </c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R171" s="150" t="s">
        <v>162</v>
      </c>
      <c r="AT171" s="150" t="s">
        <v>132</v>
      </c>
      <c r="AU171" s="150" t="s">
        <v>137</v>
      </c>
      <c r="AY171" s="14" t="s">
        <v>129</v>
      </c>
      <c r="BE171" s="151">
        <f t="shared" si="14"/>
        <v>0</v>
      </c>
      <c r="BF171" s="151">
        <f t="shared" si="15"/>
        <v>59.84</v>
      </c>
      <c r="BG171" s="151">
        <f t="shared" si="16"/>
        <v>0</v>
      </c>
      <c r="BH171" s="151">
        <f t="shared" si="17"/>
        <v>0</v>
      </c>
      <c r="BI171" s="151">
        <f t="shared" si="18"/>
        <v>0</v>
      </c>
      <c r="BJ171" s="14" t="s">
        <v>137</v>
      </c>
      <c r="BK171" s="152">
        <f t="shared" si="19"/>
        <v>59.84</v>
      </c>
      <c r="BL171" s="14" t="s">
        <v>162</v>
      </c>
      <c r="BM171" s="150" t="s">
        <v>227</v>
      </c>
    </row>
    <row r="172" spans="1:65" s="2" customFormat="1" ht="24.2" customHeight="1">
      <c r="A172" s="27"/>
      <c r="B172" s="139"/>
      <c r="C172" s="140" t="s">
        <v>224</v>
      </c>
      <c r="D172" s="140" t="s">
        <v>132</v>
      </c>
      <c r="E172" s="141" t="s">
        <v>732</v>
      </c>
      <c r="F172" s="142" t="s">
        <v>733</v>
      </c>
      <c r="G172" s="143" t="s">
        <v>313</v>
      </c>
      <c r="H172" s="144">
        <v>17.904</v>
      </c>
      <c r="I172" s="144">
        <v>0.75196819000000004</v>
      </c>
      <c r="J172" s="144">
        <f t="shared" si="10"/>
        <v>13.462999999999999</v>
      </c>
      <c r="K172" s="145"/>
      <c r="L172" s="28"/>
      <c r="M172" s="146" t="s">
        <v>1</v>
      </c>
      <c r="N172" s="147" t="s">
        <v>37</v>
      </c>
      <c r="O172" s="148">
        <v>0</v>
      </c>
      <c r="P172" s="148">
        <f t="shared" si="11"/>
        <v>0</v>
      </c>
      <c r="Q172" s="148">
        <v>0</v>
      </c>
      <c r="R172" s="148">
        <f t="shared" si="12"/>
        <v>0</v>
      </c>
      <c r="S172" s="148">
        <v>0</v>
      </c>
      <c r="T172" s="149">
        <f t="shared" si="13"/>
        <v>0</v>
      </c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R172" s="150" t="s">
        <v>162</v>
      </c>
      <c r="AT172" s="150" t="s">
        <v>132</v>
      </c>
      <c r="AU172" s="150" t="s">
        <v>137</v>
      </c>
      <c r="AY172" s="14" t="s">
        <v>129</v>
      </c>
      <c r="BE172" s="151">
        <f t="shared" si="14"/>
        <v>0</v>
      </c>
      <c r="BF172" s="151">
        <f t="shared" si="15"/>
        <v>13.462999999999999</v>
      </c>
      <c r="BG172" s="151">
        <f t="shared" si="16"/>
        <v>0</v>
      </c>
      <c r="BH172" s="151">
        <f t="shared" si="17"/>
        <v>0</v>
      </c>
      <c r="BI172" s="151">
        <f t="shared" si="18"/>
        <v>0</v>
      </c>
      <c r="BJ172" s="14" t="s">
        <v>137</v>
      </c>
      <c r="BK172" s="152">
        <f t="shared" si="19"/>
        <v>13.462999999999999</v>
      </c>
      <c r="BL172" s="14" t="s">
        <v>162</v>
      </c>
      <c r="BM172" s="150" t="s">
        <v>734</v>
      </c>
    </row>
    <row r="173" spans="1:65" s="12" customFormat="1" ht="22.9" customHeight="1">
      <c r="B173" s="127"/>
      <c r="D173" s="128" t="s">
        <v>70</v>
      </c>
      <c r="E173" s="137" t="s">
        <v>735</v>
      </c>
      <c r="F173" s="137" t="s">
        <v>736</v>
      </c>
      <c r="J173" s="138">
        <f>BK173</f>
        <v>7094.5939999999991</v>
      </c>
      <c r="L173" s="127"/>
      <c r="M173" s="131"/>
      <c r="N173" s="132"/>
      <c r="O173" s="132"/>
      <c r="P173" s="133">
        <f>SUM(P174:P213)</f>
        <v>33.380000000000003</v>
      </c>
      <c r="Q173" s="132"/>
      <c r="R173" s="133">
        <f>SUM(R174:R213)</f>
        <v>0.35548800000000003</v>
      </c>
      <c r="S173" s="132"/>
      <c r="T173" s="134">
        <f>SUM(T174:T213)</f>
        <v>0.53771999999999998</v>
      </c>
      <c r="AR173" s="128" t="s">
        <v>137</v>
      </c>
      <c r="AT173" s="135" t="s">
        <v>70</v>
      </c>
      <c r="AU173" s="135" t="s">
        <v>79</v>
      </c>
      <c r="AY173" s="128" t="s">
        <v>129</v>
      </c>
      <c r="BK173" s="136">
        <f>SUM(BK174:BK213)</f>
        <v>7094.5939999999991</v>
      </c>
    </row>
    <row r="174" spans="1:65" s="2" customFormat="1" ht="24.2" customHeight="1">
      <c r="A174" s="27"/>
      <c r="B174" s="139"/>
      <c r="C174" s="140" t="s">
        <v>324</v>
      </c>
      <c r="D174" s="140" t="s">
        <v>132</v>
      </c>
      <c r="E174" s="141" t="s">
        <v>737</v>
      </c>
      <c r="F174" s="142" t="s">
        <v>738</v>
      </c>
      <c r="G174" s="143" t="s">
        <v>140</v>
      </c>
      <c r="H174" s="144">
        <v>11.2</v>
      </c>
      <c r="I174" s="144">
        <v>39.229999999999997</v>
      </c>
      <c r="J174" s="144">
        <f t="shared" ref="J174:J213" si="20">ROUND(I174*H174,3)</f>
        <v>439.37599999999998</v>
      </c>
      <c r="K174" s="145"/>
      <c r="L174" s="28"/>
      <c r="M174" s="146" t="s">
        <v>1</v>
      </c>
      <c r="N174" s="147" t="s">
        <v>37</v>
      </c>
      <c r="O174" s="148">
        <v>1.633</v>
      </c>
      <c r="P174" s="148">
        <f t="shared" ref="P174:P213" si="21">O174*H174</f>
        <v>18.2896</v>
      </c>
      <c r="Q174" s="148">
        <v>2.2040000000000001E-2</v>
      </c>
      <c r="R174" s="148">
        <f t="shared" ref="R174:R213" si="22">Q174*H174</f>
        <v>0.24684799999999998</v>
      </c>
      <c r="S174" s="148">
        <v>0</v>
      </c>
      <c r="T174" s="149">
        <f t="shared" ref="T174:T213" si="23">S174*H174</f>
        <v>0</v>
      </c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R174" s="150" t="s">
        <v>162</v>
      </c>
      <c r="AT174" s="150" t="s">
        <v>132</v>
      </c>
      <c r="AU174" s="150" t="s">
        <v>137</v>
      </c>
      <c r="AY174" s="14" t="s">
        <v>129</v>
      </c>
      <c r="BE174" s="151">
        <f t="shared" ref="BE174:BE213" si="24">IF(N174="základná",J174,0)</f>
        <v>0</v>
      </c>
      <c r="BF174" s="151">
        <f t="shared" ref="BF174:BF213" si="25">IF(N174="znížená",J174,0)</f>
        <v>439.37599999999998</v>
      </c>
      <c r="BG174" s="151">
        <f t="shared" ref="BG174:BG213" si="26">IF(N174="zákl. prenesená",J174,0)</f>
        <v>0</v>
      </c>
      <c r="BH174" s="151">
        <f t="shared" ref="BH174:BH213" si="27">IF(N174="zníž. prenesená",J174,0)</f>
        <v>0</v>
      </c>
      <c r="BI174" s="151">
        <f t="shared" ref="BI174:BI213" si="28">IF(N174="nulová",J174,0)</f>
        <v>0</v>
      </c>
      <c r="BJ174" s="14" t="s">
        <v>137</v>
      </c>
      <c r="BK174" s="152">
        <f t="shared" ref="BK174:BK213" si="29">ROUND(I174*H174,3)</f>
        <v>439.37599999999998</v>
      </c>
      <c r="BL174" s="14" t="s">
        <v>162</v>
      </c>
      <c r="BM174" s="150" t="s">
        <v>739</v>
      </c>
    </row>
    <row r="175" spans="1:65" s="2" customFormat="1" ht="24.2" customHeight="1">
      <c r="A175" s="27"/>
      <c r="B175" s="139"/>
      <c r="C175" s="140" t="s">
        <v>227</v>
      </c>
      <c r="D175" s="140" t="s">
        <v>132</v>
      </c>
      <c r="E175" s="141" t="s">
        <v>740</v>
      </c>
      <c r="F175" s="142" t="s">
        <v>741</v>
      </c>
      <c r="G175" s="143" t="s">
        <v>742</v>
      </c>
      <c r="H175" s="144">
        <v>4</v>
      </c>
      <c r="I175" s="144">
        <v>27.22</v>
      </c>
      <c r="J175" s="144">
        <f t="shared" si="20"/>
        <v>108.88</v>
      </c>
      <c r="K175" s="145"/>
      <c r="L175" s="28"/>
      <c r="M175" s="146" t="s">
        <v>1</v>
      </c>
      <c r="N175" s="147" t="s">
        <v>37</v>
      </c>
      <c r="O175" s="148">
        <v>0</v>
      </c>
      <c r="P175" s="148">
        <f t="shared" si="21"/>
        <v>0</v>
      </c>
      <c r="Q175" s="148">
        <v>0</v>
      </c>
      <c r="R175" s="148">
        <f t="shared" si="22"/>
        <v>0</v>
      </c>
      <c r="S175" s="148">
        <v>0</v>
      </c>
      <c r="T175" s="149">
        <f t="shared" si="23"/>
        <v>0</v>
      </c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R175" s="150" t="s">
        <v>162</v>
      </c>
      <c r="AT175" s="150" t="s">
        <v>132</v>
      </c>
      <c r="AU175" s="150" t="s">
        <v>137</v>
      </c>
      <c r="AY175" s="14" t="s">
        <v>129</v>
      </c>
      <c r="BE175" s="151">
        <f t="shared" si="24"/>
        <v>0</v>
      </c>
      <c r="BF175" s="151">
        <f t="shared" si="25"/>
        <v>108.88</v>
      </c>
      <c r="BG175" s="151">
        <f t="shared" si="26"/>
        <v>0</v>
      </c>
      <c r="BH175" s="151">
        <f t="shared" si="27"/>
        <v>0</v>
      </c>
      <c r="BI175" s="151">
        <f t="shared" si="28"/>
        <v>0</v>
      </c>
      <c r="BJ175" s="14" t="s">
        <v>137</v>
      </c>
      <c r="BK175" s="152">
        <f t="shared" si="29"/>
        <v>108.88</v>
      </c>
      <c r="BL175" s="14" t="s">
        <v>162</v>
      </c>
      <c r="BM175" s="150" t="s">
        <v>234</v>
      </c>
    </row>
    <row r="176" spans="1:65" s="2" customFormat="1" ht="24.2" customHeight="1">
      <c r="A176" s="27"/>
      <c r="B176" s="139"/>
      <c r="C176" s="153" t="s">
        <v>333</v>
      </c>
      <c r="D176" s="153" t="s">
        <v>202</v>
      </c>
      <c r="E176" s="154" t="s">
        <v>743</v>
      </c>
      <c r="F176" s="155" t="s">
        <v>744</v>
      </c>
      <c r="G176" s="156" t="s">
        <v>135</v>
      </c>
      <c r="H176" s="157">
        <v>4</v>
      </c>
      <c r="I176" s="157">
        <v>115.2</v>
      </c>
      <c r="J176" s="157">
        <f t="shared" si="20"/>
        <v>460.8</v>
      </c>
      <c r="K176" s="158"/>
      <c r="L176" s="159"/>
      <c r="M176" s="160" t="s">
        <v>1</v>
      </c>
      <c r="N176" s="161" t="s">
        <v>37</v>
      </c>
      <c r="O176" s="148">
        <v>0</v>
      </c>
      <c r="P176" s="148">
        <f t="shared" si="21"/>
        <v>0</v>
      </c>
      <c r="Q176" s="148">
        <v>0</v>
      </c>
      <c r="R176" s="148">
        <f t="shared" si="22"/>
        <v>0</v>
      </c>
      <c r="S176" s="148">
        <v>0</v>
      </c>
      <c r="T176" s="149">
        <f t="shared" si="23"/>
        <v>0</v>
      </c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R176" s="150" t="s">
        <v>190</v>
      </c>
      <c r="AT176" s="150" t="s">
        <v>202</v>
      </c>
      <c r="AU176" s="150" t="s">
        <v>137</v>
      </c>
      <c r="AY176" s="14" t="s">
        <v>129</v>
      </c>
      <c r="BE176" s="151">
        <f t="shared" si="24"/>
        <v>0</v>
      </c>
      <c r="BF176" s="151">
        <f t="shared" si="25"/>
        <v>460.8</v>
      </c>
      <c r="BG176" s="151">
        <f t="shared" si="26"/>
        <v>0</v>
      </c>
      <c r="BH176" s="151">
        <f t="shared" si="27"/>
        <v>0</v>
      </c>
      <c r="BI176" s="151">
        <f t="shared" si="28"/>
        <v>0</v>
      </c>
      <c r="BJ176" s="14" t="s">
        <v>137</v>
      </c>
      <c r="BK176" s="152">
        <f t="shared" si="29"/>
        <v>460.8</v>
      </c>
      <c r="BL176" s="14" t="s">
        <v>162</v>
      </c>
      <c r="BM176" s="150" t="s">
        <v>238</v>
      </c>
    </row>
    <row r="177" spans="1:65" s="2" customFormat="1" ht="14.45" customHeight="1">
      <c r="A177" s="27"/>
      <c r="B177" s="139"/>
      <c r="C177" s="140" t="s">
        <v>231</v>
      </c>
      <c r="D177" s="140" t="s">
        <v>132</v>
      </c>
      <c r="E177" s="141" t="s">
        <v>745</v>
      </c>
      <c r="F177" s="142" t="s">
        <v>746</v>
      </c>
      <c r="G177" s="143" t="s">
        <v>742</v>
      </c>
      <c r="H177" s="144">
        <v>8</v>
      </c>
      <c r="I177" s="144">
        <v>29.97</v>
      </c>
      <c r="J177" s="144">
        <f t="shared" si="20"/>
        <v>239.76</v>
      </c>
      <c r="K177" s="145"/>
      <c r="L177" s="28"/>
      <c r="M177" s="146" t="s">
        <v>1</v>
      </c>
      <c r="N177" s="147" t="s">
        <v>37</v>
      </c>
      <c r="O177" s="148">
        <v>0</v>
      </c>
      <c r="P177" s="148">
        <f t="shared" si="21"/>
        <v>0</v>
      </c>
      <c r="Q177" s="148">
        <v>0</v>
      </c>
      <c r="R177" s="148">
        <f t="shared" si="22"/>
        <v>0</v>
      </c>
      <c r="S177" s="148">
        <v>0</v>
      </c>
      <c r="T177" s="149">
        <f t="shared" si="23"/>
        <v>0</v>
      </c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R177" s="150" t="s">
        <v>162</v>
      </c>
      <c r="AT177" s="150" t="s">
        <v>132</v>
      </c>
      <c r="AU177" s="150" t="s">
        <v>137</v>
      </c>
      <c r="AY177" s="14" t="s">
        <v>129</v>
      </c>
      <c r="BE177" s="151">
        <f t="shared" si="24"/>
        <v>0</v>
      </c>
      <c r="BF177" s="151">
        <f t="shared" si="25"/>
        <v>239.76</v>
      </c>
      <c r="BG177" s="151">
        <f t="shared" si="26"/>
        <v>0</v>
      </c>
      <c r="BH177" s="151">
        <f t="shared" si="27"/>
        <v>0</v>
      </c>
      <c r="BI177" s="151">
        <f t="shared" si="28"/>
        <v>0</v>
      </c>
      <c r="BJ177" s="14" t="s">
        <v>137</v>
      </c>
      <c r="BK177" s="152">
        <f t="shared" si="29"/>
        <v>239.76</v>
      </c>
      <c r="BL177" s="14" t="s">
        <v>162</v>
      </c>
      <c r="BM177" s="150" t="s">
        <v>242</v>
      </c>
    </row>
    <row r="178" spans="1:65" s="2" customFormat="1" ht="24.2" customHeight="1">
      <c r="A178" s="27"/>
      <c r="B178" s="139"/>
      <c r="C178" s="153" t="s">
        <v>340</v>
      </c>
      <c r="D178" s="153" t="s">
        <v>202</v>
      </c>
      <c r="E178" s="154" t="s">
        <v>747</v>
      </c>
      <c r="F178" s="155" t="s">
        <v>748</v>
      </c>
      <c r="G178" s="156" t="s">
        <v>135</v>
      </c>
      <c r="H178" s="157">
        <v>4</v>
      </c>
      <c r="I178" s="157">
        <v>50.17</v>
      </c>
      <c r="J178" s="157">
        <f t="shared" si="20"/>
        <v>200.68</v>
      </c>
      <c r="K178" s="158"/>
      <c r="L178" s="159"/>
      <c r="M178" s="160" t="s">
        <v>1</v>
      </c>
      <c r="N178" s="161" t="s">
        <v>37</v>
      </c>
      <c r="O178" s="148">
        <v>0</v>
      </c>
      <c r="P178" s="148">
        <f t="shared" si="21"/>
        <v>0</v>
      </c>
      <c r="Q178" s="148">
        <v>0</v>
      </c>
      <c r="R178" s="148">
        <f t="shared" si="22"/>
        <v>0</v>
      </c>
      <c r="S178" s="148">
        <v>0</v>
      </c>
      <c r="T178" s="149">
        <f t="shared" si="23"/>
        <v>0</v>
      </c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R178" s="150" t="s">
        <v>190</v>
      </c>
      <c r="AT178" s="150" t="s">
        <v>202</v>
      </c>
      <c r="AU178" s="150" t="s">
        <v>137</v>
      </c>
      <c r="AY178" s="14" t="s">
        <v>129</v>
      </c>
      <c r="BE178" s="151">
        <f t="shared" si="24"/>
        <v>0</v>
      </c>
      <c r="BF178" s="151">
        <f t="shared" si="25"/>
        <v>200.68</v>
      </c>
      <c r="BG178" s="151">
        <f t="shared" si="26"/>
        <v>0</v>
      </c>
      <c r="BH178" s="151">
        <f t="shared" si="27"/>
        <v>0</v>
      </c>
      <c r="BI178" s="151">
        <f t="shared" si="28"/>
        <v>0</v>
      </c>
      <c r="BJ178" s="14" t="s">
        <v>137</v>
      </c>
      <c r="BK178" s="152">
        <f t="shared" si="29"/>
        <v>200.68</v>
      </c>
      <c r="BL178" s="14" t="s">
        <v>162</v>
      </c>
      <c r="BM178" s="150" t="s">
        <v>246</v>
      </c>
    </row>
    <row r="179" spans="1:65" s="2" customFormat="1" ht="24.2" customHeight="1">
      <c r="A179" s="27"/>
      <c r="B179" s="139"/>
      <c r="C179" s="153" t="s">
        <v>234</v>
      </c>
      <c r="D179" s="153" t="s">
        <v>202</v>
      </c>
      <c r="E179" s="154" t="s">
        <v>749</v>
      </c>
      <c r="F179" s="155" t="s">
        <v>750</v>
      </c>
      <c r="G179" s="156" t="s">
        <v>135</v>
      </c>
      <c r="H179" s="157">
        <v>4</v>
      </c>
      <c r="I179" s="157">
        <v>49.03</v>
      </c>
      <c r="J179" s="157">
        <f t="shared" si="20"/>
        <v>196.12</v>
      </c>
      <c r="K179" s="158"/>
      <c r="L179" s="159"/>
      <c r="M179" s="160" t="s">
        <v>1</v>
      </c>
      <c r="N179" s="161" t="s">
        <v>37</v>
      </c>
      <c r="O179" s="148">
        <v>0</v>
      </c>
      <c r="P179" s="148">
        <f t="shared" si="21"/>
        <v>0</v>
      </c>
      <c r="Q179" s="148">
        <v>0</v>
      </c>
      <c r="R179" s="148">
        <f t="shared" si="22"/>
        <v>0</v>
      </c>
      <c r="S179" s="148">
        <v>0</v>
      </c>
      <c r="T179" s="149">
        <f t="shared" si="23"/>
        <v>0</v>
      </c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R179" s="150" t="s">
        <v>190</v>
      </c>
      <c r="AT179" s="150" t="s">
        <v>202</v>
      </c>
      <c r="AU179" s="150" t="s">
        <v>137</v>
      </c>
      <c r="AY179" s="14" t="s">
        <v>129</v>
      </c>
      <c r="BE179" s="151">
        <f t="shared" si="24"/>
        <v>0</v>
      </c>
      <c r="BF179" s="151">
        <f t="shared" si="25"/>
        <v>196.12</v>
      </c>
      <c r="BG179" s="151">
        <f t="shared" si="26"/>
        <v>0</v>
      </c>
      <c r="BH179" s="151">
        <f t="shared" si="27"/>
        <v>0</v>
      </c>
      <c r="BI179" s="151">
        <f t="shared" si="28"/>
        <v>0</v>
      </c>
      <c r="BJ179" s="14" t="s">
        <v>137</v>
      </c>
      <c r="BK179" s="152">
        <f t="shared" si="29"/>
        <v>196.12</v>
      </c>
      <c r="BL179" s="14" t="s">
        <v>162</v>
      </c>
      <c r="BM179" s="150" t="s">
        <v>249</v>
      </c>
    </row>
    <row r="180" spans="1:65" s="2" customFormat="1" ht="24.2" customHeight="1">
      <c r="A180" s="27"/>
      <c r="B180" s="139"/>
      <c r="C180" s="140" t="s">
        <v>349</v>
      </c>
      <c r="D180" s="140" t="s">
        <v>132</v>
      </c>
      <c r="E180" s="141" t="s">
        <v>751</v>
      </c>
      <c r="F180" s="142" t="s">
        <v>752</v>
      </c>
      <c r="G180" s="143" t="s">
        <v>742</v>
      </c>
      <c r="H180" s="144">
        <v>4</v>
      </c>
      <c r="I180" s="144">
        <v>53.14</v>
      </c>
      <c r="J180" s="144">
        <f t="shared" si="20"/>
        <v>212.56</v>
      </c>
      <c r="K180" s="145"/>
      <c r="L180" s="28"/>
      <c r="M180" s="146" t="s">
        <v>1</v>
      </c>
      <c r="N180" s="147" t="s">
        <v>37</v>
      </c>
      <c r="O180" s="148">
        <v>0</v>
      </c>
      <c r="P180" s="148">
        <f t="shared" si="21"/>
        <v>0</v>
      </c>
      <c r="Q180" s="148">
        <v>0</v>
      </c>
      <c r="R180" s="148">
        <f t="shared" si="22"/>
        <v>0</v>
      </c>
      <c r="S180" s="148">
        <v>0</v>
      </c>
      <c r="T180" s="149">
        <f t="shared" si="23"/>
        <v>0</v>
      </c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R180" s="150" t="s">
        <v>162</v>
      </c>
      <c r="AT180" s="150" t="s">
        <v>132</v>
      </c>
      <c r="AU180" s="150" t="s">
        <v>137</v>
      </c>
      <c r="AY180" s="14" t="s">
        <v>129</v>
      </c>
      <c r="BE180" s="151">
        <f t="shared" si="24"/>
        <v>0</v>
      </c>
      <c r="BF180" s="151">
        <f t="shared" si="25"/>
        <v>212.56</v>
      </c>
      <c r="BG180" s="151">
        <f t="shared" si="26"/>
        <v>0</v>
      </c>
      <c r="BH180" s="151">
        <f t="shared" si="27"/>
        <v>0</v>
      </c>
      <c r="BI180" s="151">
        <f t="shared" si="28"/>
        <v>0</v>
      </c>
      <c r="BJ180" s="14" t="s">
        <v>137</v>
      </c>
      <c r="BK180" s="152">
        <f t="shared" si="29"/>
        <v>212.56</v>
      </c>
      <c r="BL180" s="14" t="s">
        <v>162</v>
      </c>
      <c r="BM180" s="150" t="s">
        <v>253</v>
      </c>
    </row>
    <row r="181" spans="1:65" s="2" customFormat="1" ht="24.2" customHeight="1">
      <c r="A181" s="27"/>
      <c r="B181" s="139"/>
      <c r="C181" s="153" t="s">
        <v>238</v>
      </c>
      <c r="D181" s="153" t="s">
        <v>202</v>
      </c>
      <c r="E181" s="154" t="s">
        <v>753</v>
      </c>
      <c r="F181" s="155" t="s">
        <v>754</v>
      </c>
      <c r="G181" s="156" t="s">
        <v>135</v>
      </c>
      <c r="H181" s="157">
        <v>4</v>
      </c>
      <c r="I181" s="157">
        <v>99.11</v>
      </c>
      <c r="J181" s="157">
        <f t="shared" si="20"/>
        <v>396.44</v>
      </c>
      <c r="K181" s="158"/>
      <c r="L181" s="159"/>
      <c r="M181" s="160" t="s">
        <v>1</v>
      </c>
      <c r="N181" s="161" t="s">
        <v>37</v>
      </c>
      <c r="O181" s="148">
        <v>0</v>
      </c>
      <c r="P181" s="148">
        <f t="shared" si="21"/>
        <v>0</v>
      </c>
      <c r="Q181" s="148">
        <v>0</v>
      </c>
      <c r="R181" s="148">
        <f t="shared" si="22"/>
        <v>0</v>
      </c>
      <c r="S181" s="148">
        <v>0</v>
      </c>
      <c r="T181" s="149">
        <f t="shared" si="23"/>
        <v>0</v>
      </c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R181" s="150" t="s">
        <v>190</v>
      </c>
      <c r="AT181" s="150" t="s">
        <v>202</v>
      </c>
      <c r="AU181" s="150" t="s">
        <v>137</v>
      </c>
      <c r="AY181" s="14" t="s">
        <v>129</v>
      </c>
      <c r="BE181" s="151">
        <f t="shared" si="24"/>
        <v>0</v>
      </c>
      <c r="BF181" s="151">
        <f t="shared" si="25"/>
        <v>396.44</v>
      </c>
      <c r="BG181" s="151">
        <f t="shared" si="26"/>
        <v>0</v>
      </c>
      <c r="BH181" s="151">
        <f t="shared" si="27"/>
        <v>0</v>
      </c>
      <c r="BI181" s="151">
        <f t="shared" si="28"/>
        <v>0</v>
      </c>
      <c r="BJ181" s="14" t="s">
        <v>137</v>
      </c>
      <c r="BK181" s="152">
        <f t="shared" si="29"/>
        <v>396.44</v>
      </c>
      <c r="BL181" s="14" t="s">
        <v>162</v>
      </c>
      <c r="BM181" s="150" t="s">
        <v>256</v>
      </c>
    </row>
    <row r="182" spans="1:65" s="2" customFormat="1" ht="24.2" customHeight="1">
      <c r="A182" s="27"/>
      <c r="B182" s="139"/>
      <c r="C182" s="140" t="s">
        <v>356</v>
      </c>
      <c r="D182" s="140" t="s">
        <v>132</v>
      </c>
      <c r="E182" s="141" t="s">
        <v>755</v>
      </c>
      <c r="F182" s="142" t="s">
        <v>756</v>
      </c>
      <c r="G182" s="143" t="s">
        <v>135</v>
      </c>
      <c r="H182" s="144">
        <v>4</v>
      </c>
      <c r="I182" s="144">
        <v>29.98</v>
      </c>
      <c r="J182" s="144">
        <f t="shared" si="20"/>
        <v>119.92</v>
      </c>
      <c r="K182" s="145"/>
      <c r="L182" s="28"/>
      <c r="M182" s="146" t="s">
        <v>1</v>
      </c>
      <c r="N182" s="147" t="s">
        <v>37</v>
      </c>
      <c r="O182" s="148">
        <v>1.20265</v>
      </c>
      <c r="P182" s="148">
        <f t="shared" si="21"/>
        <v>4.8106</v>
      </c>
      <c r="Q182" s="148">
        <v>5.0000000000000001E-4</v>
      </c>
      <c r="R182" s="148">
        <f t="shared" si="22"/>
        <v>2E-3</v>
      </c>
      <c r="S182" s="148">
        <v>0</v>
      </c>
      <c r="T182" s="149">
        <f t="shared" si="23"/>
        <v>0</v>
      </c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R182" s="150" t="s">
        <v>162</v>
      </c>
      <c r="AT182" s="150" t="s">
        <v>132</v>
      </c>
      <c r="AU182" s="150" t="s">
        <v>137</v>
      </c>
      <c r="AY182" s="14" t="s">
        <v>129</v>
      </c>
      <c r="BE182" s="151">
        <f t="shared" si="24"/>
        <v>0</v>
      </c>
      <c r="BF182" s="151">
        <f t="shared" si="25"/>
        <v>119.92</v>
      </c>
      <c r="BG182" s="151">
        <f t="shared" si="26"/>
        <v>0</v>
      </c>
      <c r="BH182" s="151">
        <f t="shared" si="27"/>
        <v>0</v>
      </c>
      <c r="BI182" s="151">
        <f t="shared" si="28"/>
        <v>0</v>
      </c>
      <c r="BJ182" s="14" t="s">
        <v>137</v>
      </c>
      <c r="BK182" s="152">
        <f t="shared" si="29"/>
        <v>119.92</v>
      </c>
      <c r="BL182" s="14" t="s">
        <v>162</v>
      </c>
      <c r="BM182" s="150" t="s">
        <v>757</v>
      </c>
    </row>
    <row r="183" spans="1:65" s="2" customFormat="1" ht="14.45" customHeight="1">
      <c r="A183" s="27"/>
      <c r="B183" s="139"/>
      <c r="C183" s="153" t="s">
        <v>242</v>
      </c>
      <c r="D183" s="153" t="s">
        <v>202</v>
      </c>
      <c r="E183" s="154" t="s">
        <v>758</v>
      </c>
      <c r="F183" s="155" t="s">
        <v>759</v>
      </c>
      <c r="G183" s="156" t="s">
        <v>135</v>
      </c>
      <c r="H183" s="157">
        <v>4</v>
      </c>
      <c r="I183" s="157">
        <v>123.3</v>
      </c>
      <c r="J183" s="157">
        <f t="shared" si="20"/>
        <v>493.2</v>
      </c>
      <c r="K183" s="158"/>
      <c r="L183" s="159"/>
      <c r="M183" s="160" t="s">
        <v>1</v>
      </c>
      <c r="N183" s="161" t="s">
        <v>37</v>
      </c>
      <c r="O183" s="148">
        <v>0</v>
      </c>
      <c r="P183" s="148">
        <f t="shared" si="21"/>
        <v>0</v>
      </c>
      <c r="Q183" s="148">
        <v>1.942E-2</v>
      </c>
      <c r="R183" s="148">
        <f t="shared" si="22"/>
        <v>7.7679999999999999E-2</v>
      </c>
      <c r="S183" s="148">
        <v>0</v>
      </c>
      <c r="T183" s="149">
        <f t="shared" si="23"/>
        <v>0</v>
      </c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R183" s="150" t="s">
        <v>190</v>
      </c>
      <c r="AT183" s="150" t="s">
        <v>202</v>
      </c>
      <c r="AU183" s="150" t="s">
        <v>137</v>
      </c>
      <c r="AY183" s="14" t="s">
        <v>129</v>
      </c>
      <c r="BE183" s="151">
        <f t="shared" si="24"/>
        <v>0</v>
      </c>
      <c r="BF183" s="151">
        <f t="shared" si="25"/>
        <v>493.2</v>
      </c>
      <c r="BG183" s="151">
        <f t="shared" si="26"/>
        <v>0</v>
      </c>
      <c r="BH183" s="151">
        <f t="shared" si="27"/>
        <v>0</v>
      </c>
      <c r="BI183" s="151">
        <f t="shared" si="28"/>
        <v>0</v>
      </c>
      <c r="BJ183" s="14" t="s">
        <v>137</v>
      </c>
      <c r="BK183" s="152">
        <f t="shared" si="29"/>
        <v>493.2</v>
      </c>
      <c r="BL183" s="14" t="s">
        <v>162</v>
      </c>
      <c r="BM183" s="150" t="s">
        <v>760</v>
      </c>
    </row>
    <row r="184" spans="1:65" s="2" customFormat="1" ht="24.2" customHeight="1">
      <c r="A184" s="27"/>
      <c r="B184" s="139"/>
      <c r="C184" s="140" t="s">
        <v>363</v>
      </c>
      <c r="D184" s="140" t="s">
        <v>132</v>
      </c>
      <c r="E184" s="141" t="s">
        <v>761</v>
      </c>
      <c r="F184" s="142" t="s">
        <v>762</v>
      </c>
      <c r="G184" s="143" t="s">
        <v>135</v>
      </c>
      <c r="H184" s="144">
        <v>8</v>
      </c>
      <c r="I184" s="144">
        <v>12.09</v>
      </c>
      <c r="J184" s="144">
        <f t="shared" si="20"/>
        <v>96.72</v>
      </c>
      <c r="K184" s="145"/>
      <c r="L184" s="28"/>
      <c r="M184" s="146" t="s">
        <v>1</v>
      </c>
      <c r="N184" s="147" t="s">
        <v>37</v>
      </c>
      <c r="O184" s="148">
        <v>0</v>
      </c>
      <c r="P184" s="148">
        <f t="shared" si="21"/>
        <v>0</v>
      </c>
      <c r="Q184" s="148">
        <v>0</v>
      </c>
      <c r="R184" s="148">
        <f t="shared" si="22"/>
        <v>0</v>
      </c>
      <c r="S184" s="148">
        <v>0</v>
      </c>
      <c r="T184" s="149">
        <f t="shared" si="23"/>
        <v>0</v>
      </c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R184" s="150" t="s">
        <v>162</v>
      </c>
      <c r="AT184" s="150" t="s">
        <v>132</v>
      </c>
      <c r="AU184" s="150" t="s">
        <v>137</v>
      </c>
      <c r="AY184" s="14" t="s">
        <v>129</v>
      </c>
      <c r="BE184" s="151">
        <f t="shared" si="24"/>
        <v>0</v>
      </c>
      <c r="BF184" s="151">
        <f t="shared" si="25"/>
        <v>96.72</v>
      </c>
      <c r="BG184" s="151">
        <f t="shared" si="26"/>
        <v>0</v>
      </c>
      <c r="BH184" s="151">
        <f t="shared" si="27"/>
        <v>0</v>
      </c>
      <c r="BI184" s="151">
        <f t="shared" si="28"/>
        <v>0</v>
      </c>
      <c r="BJ184" s="14" t="s">
        <v>137</v>
      </c>
      <c r="BK184" s="152">
        <f t="shared" si="29"/>
        <v>96.72</v>
      </c>
      <c r="BL184" s="14" t="s">
        <v>162</v>
      </c>
      <c r="BM184" s="150" t="s">
        <v>261</v>
      </c>
    </row>
    <row r="185" spans="1:65" s="2" customFormat="1" ht="14.45" customHeight="1">
      <c r="A185" s="27"/>
      <c r="B185" s="139"/>
      <c r="C185" s="153" t="s">
        <v>246</v>
      </c>
      <c r="D185" s="153" t="s">
        <v>202</v>
      </c>
      <c r="E185" s="154" t="s">
        <v>763</v>
      </c>
      <c r="F185" s="155" t="s">
        <v>764</v>
      </c>
      <c r="G185" s="156" t="s">
        <v>135</v>
      </c>
      <c r="H185" s="157">
        <v>8</v>
      </c>
      <c r="I185" s="157">
        <v>95.37</v>
      </c>
      <c r="J185" s="157">
        <f t="shared" si="20"/>
        <v>762.96</v>
      </c>
      <c r="K185" s="158"/>
      <c r="L185" s="159"/>
      <c r="M185" s="160" t="s">
        <v>1</v>
      </c>
      <c r="N185" s="161" t="s">
        <v>37</v>
      </c>
      <c r="O185" s="148">
        <v>0</v>
      </c>
      <c r="P185" s="148">
        <f t="shared" si="21"/>
        <v>0</v>
      </c>
      <c r="Q185" s="148">
        <v>0</v>
      </c>
      <c r="R185" s="148">
        <f t="shared" si="22"/>
        <v>0</v>
      </c>
      <c r="S185" s="148">
        <v>0</v>
      </c>
      <c r="T185" s="149">
        <f t="shared" si="23"/>
        <v>0</v>
      </c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R185" s="150" t="s">
        <v>190</v>
      </c>
      <c r="AT185" s="150" t="s">
        <v>202</v>
      </c>
      <c r="AU185" s="150" t="s">
        <v>137</v>
      </c>
      <c r="AY185" s="14" t="s">
        <v>129</v>
      </c>
      <c r="BE185" s="151">
        <f t="shared" si="24"/>
        <v>0</v>
      </c>
      <c r="BF185" s="151">
        <f t="shared" si="25"/>
        <v>762.96</v>
      </c>
      <c r="BG185" s="151">
        <f t="shared" si="26"/>
        <v>0</v>
      </c>
      <c r="BH185" s="151">
        <f t="shared" si="27"/>
        <v>0</v>
      </c>
      <c r="BI185" s="151">
        <f t="shared" si="28"/>
        <v>0</v>
      </c>
      <c r="BJ185" s="14" t="s">
        <v>137</v>
      </c>
      <c r="BK185" s="152">
        <f t="shared" si="29"/>
        <v>762.96</v>
      </c>
      <c r="BL185" s="14" t="s">
        <v>162</v>
      </c>
      <c r="BM185" s="150" t="s">
        <v>268</v>
      </c>
    </row>
    <row r="186" spans="1:65" s="2" customFormat="1" ht="14.45" customHeight="1">
      <c r="A186" s="27"/>
      <c r="B186" s="139"/>
      <c r="C186" s="140" t="s">
        <v>370</v>
      </c>
      <c r="D186" s="140" t="s">
        <v>132</v>
      </c>
      <c r="E186" s="141" t="s">
        <v>765</v>
      </c>
      <c r="F186" s="142" t="s">
        <v>766</v>
      </c>
      <c r="G186" s="143" t="s">
        <v>135</v>
      </c>
      <c r="H186" s="144">
        <v>4</v>
      </c>
      <c r="I186" s="144">
        <v>3.52</v>
      </c>
      <c r="J186" s="144">
        <f t="shared" si="20"/>
        <v>14.08</v>
      </c>
      <c r="K186" s="145"/>
      <c r="L186" s="28"/>
      <c r="M186" s="146" t="s">
        <v>1</v>
      </c>
      <c r="N186" s="147" t="s">
        <v>37</v>
      </c>
      <c r="O186" s="148">
        <v>0.191</v>
      </c>
      <c r="P186" s="148">
        <f t="shared" si="21"/>
        <v>0.76400000000000001</v>
      </c>
      <c r="Q186" s="148">
        <v>0</v>
      </c>
      <c r="R186" s="148">
        <f t="shared" si="22"/>
        <v>0</v>
      </c>
      <c r="S186" s="148">
        <v>0</v>
      </c>
      <c r="T186" s="149">
        <f t="shared" si="23"/>
        <v>0</v>
      </c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R186" s="150" t="s">
        <v>162</v>
      </c>
      <c r="AT186" s="150" t="s">
        <v>132</v>
      </c>
      <c r="AU186" s="150" t="s">
        <v>137</v>
      </c>
      <c r="AY186" s="14" t="s">
        <v>129</v>
      </c>
      <c r="BE186" s="151">
        <f t="shared" si="24"/>
        <v>0</v>
      </c>
      <c r="BF186" s="151">
        <f t="shared" si="25"/>
        <v>14.08</v>
      </c>
      <c r="BG186" s="151">
        <f t="shared" si="26"/>
        <v>0</v>
      </c>
      <c r="BH186" s="151">
        <f t="shared" si="27"/>
        <v>0</v>
      </c>
      <c r="BI186" s="151">
        <f t="shared" si="28"/>
        <v>0</v>
      </c>
      <c r="BJ186" s="14" t="s">
        <v>137</v>
      </c>
      <c r="BK186" s="152">
        <f t="shared" si="29"/>
        <v>14.08</v>
      </c>
      <c r="BL186" s="14" t="s">
        <v>162</v>
      </c>
      <c r="BM186" s="150" t="s">
        <v>767</v>
      </c>
    </row>
    <row r="187" spans="1:65" s="2" customFormat="1" ht="24.2" customHeight="1">
      <c r="A187" s="27"/>
      <c r="B187" s="139"/>
      <c r="C187" s="153" t="s">
        <v>249</v>
      </c>
      <c r="D187" s="153" t="s">
        <v>202</v>
      </c>
      <c r="E187" s="154" t="s">
        <v>768</v>
      </c>
      <c r="F187" s="155" t="s">
        <v>769</v>
      </c>
      <c r="G187" s="156" t="s">
        <v>135</v>
      </c>
      <c r="H187" s="157">
        <v>4</v>
      </c>
      <c r="I187" s="157">
        <v>68.33</v>
      </c>
      <c r="J187" s="157">
        <f t="shared" si="20"/>
        <v>273.32</v>
      </c>
      <c r="K187" s="158"/>
      <c r="L187" s="159"/>
      <c r="M187" s="160" t="s">
        <v>1</v>
      </c>
      <c r="N187" s="161" t="s">
        <v>37</v>
      </c>
      <c r="O187" s="148">
        <v>0</v>
      </c>
      <c r="P187" s="148">
        <f t="shared" si="21"/>
        <v>0</v>
      </c>
      <c r="Q187" s="148">
        <v>3.0999999999999999E-3</v>
      </c>
      <c r="R187" s="148">
        <f t="shared" si="22"/>
        <v>1.24E-2</v>
      </c>
      <c r="S187" s="148">
        <v>0</v>
      </c>
      <c r="T187" s="149">
        <f t="shared" si="23"/>
        <v>0</v>
      </c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R187" s="150" t="s">
        <v>190</v>
      </c>
      <c r="AT187" s="150" t="s">
        <v>202</v>
      </c>
      <c r="AU187" s="150" t="s">
        <v>137</v>
      </c>
      <c r="AY187" s="14" t="s">
        <v>129</v>
      </c>
      <c r="BE187" s="151">
        <f t="shared" si="24"/>
        <v>0</v>
      </c>
      <c r="BF187" s="151">
        <f t="shared" si="25"/>
        <v>273.32</v>
      </c>
      <c r="BG187" s="151">
        <f t="shared" si="26"/>
        <v>0</v>
      </c>
      <c r="BH187" s="151">
        <f t="shared" si="27"/>
        <v>0</v>
      </c>
      <c r="BI187" s="151">
        <f t="shared" si="28"/>
        <v>0</v>
      </c>
      <c r="BJ187" s="14" t="s">
        <v>137</v>
      </c>
      <c r="BK187" s="152">
        <f t="shared" si="29"/>
        <v>273.32</v>
      </c>
      <c r="BL187" s="14" t="s">
        <v>162</v>
      </c>
      <c r="BM187" s="150" t="s">
        <v>770</v>
      </c>
    </row>
    <row r="188" spans="1:65" s="2" customFormat="1" ht="14.45" customHeight="1">
      <c r="A188" s="27"/>
      <c r="B188" s="139"/>
      <c r="C188" s="140" t="s">
        <v>377</v>
      </c>
      <c r="D188" s="140" t="s">
        <v>132</v>
      </c>
      <c r="E188" s="141" t="s">
        <v>771</v>
      </c>
      <c r="F188" s="142" t="s">
        <v>772</v>
      </c>
      <c r="G188" s="143" t="s">
        <v>135</v>
      </c>
      <c r="H188" s="144">
        <v>4</v>
      </c>
      <c r="I188" s="144">
        <v>2.57</v>
      </c>
      <c r="J188" s="144">
        <f t="shared" si="20"/>
        <v>10.28</v>
      </c>
      <c r="K188" s="145"/>
      <c r="L188" s="28"/>
      <c r="M188" s="146" t="s">
        <v>1</v>
      </c>
      <c r="N188" s="147" t="s">
        <v>37</v>
      </c>
      <c r="O188" s="148">
        <v>0.161</v>
      </c>
      <c r="P188" s="148">
        <f t="shared" si="21"/>
        <v>0.64400000000000002</v>
      </c>
      <c r="Q188" s="148">
        <v>0</v>
      </c>
      <c r="R188" s="148">
        <f t="shared" si="22"/>
        <v>0</v>
      </c>
      <c r="S188" s="148">
        <v>0</v>
      </c>
      <c r="T188" s="149">
        <f t="shared" si="23"/>
        <v>0</v>
      </c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R188" s="150" t="s">
        <v>162</v>
      </c>
      <c r="AT188" s="150" t="s">
        <v>132</v>
      </c>
      <c r="AU188" s="150" t="s">
        <v>137</v>
      </c>
      <c r="AY188" s="14" t="s">
        <v>129</v>
      </c>
      <c r="BE188" s="151">
        <f t="shared" si="24"/>
        <v>0</v>
      </c>
      <c r="BF188" s="151">
        <f t="shared" si="25"/>
        <v>10.28</v>
      </c>
      <c r="BG188" s="151">
        <f t="shared" si="26"/>
        <v>0</v>
      </c>
      <c r="BH188" s="151">
        <f t="shared" si="27"/>
        <v>0</v>
      </c>
      <c r="BI188" s="151">
        <f t="shared" si="28"/>
        <v>0</v>
      </c>
      <c r="BJ188" s="14" t="s">
        <v>137</v>
      </c>
      <c r="BK188" s="152">
        <f t="shared" si="29"/>
        <v>10.28</v>
      </c>
      <c r="BL188" s="14" t="s">
        <v>162</v>
      </c>
      <c r="BM188" s="150" t="s">
        <v>773</v>
      </c>
    </row>
    <row r="189" spans="1:65" s="2" customFormat="1" ht="14.45" customHeight="1">
      <c r="A189" s="27"/>
      <c r="B189" s="139"/>
      <c r="C189" s="153" t="s">
        <v>253</v>
      </c>
      <c r="D189" s="153" t="s">
        <v>202</v>
      </c>
      <c r="E189" s="154" t="s">
        <v>774</v>
      </c>
      <c r="F189" s="155" t="s">
        <v>775</v>
      </c>
      <c r="G189" s="156" t="s">
        <v>135</v>
      </c>
      <c r="H189" s="157">
        <v>4</v>
      </c>
      <c r="I189" s="157">
        <v>95.63</v>
      </c>
      <c r="J189" s="157">
        <f t="shared" si="20"/>
        <v>382.52</v>
      </c>
      <c r="K189" s="158"/>
      <c r="L189" s="159"/>
      <c r="M189" s="160" t="s">
        <v>1</v>
      </c>
      <c r="N189" s="161" t="s">
        <v>37</v>
      </c>
      <c r="O189" s="148">
        <v>0</v>
      </c>
      <c r="P189" s="148">
        <f t="shared" si="21"/>
        <v>0</v>
      </c>
      <c r="Q189" s="148">
        <v>2.5000000000000001E-3</v>
      </c>
      <c r="R189" s="148">
        <f t="shared" si="22"/>
        <v>0.01</v>
      </c>
      <c r="S189" s="148">
        <v>0</v>
      </c>
      <c r="T189" s="149">
        <f t="shared" si="23"/>
        <v>0</v>
      </c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R189" s="150" t="s">
        <v>190</v>
      </c>
      <c r="AT189" s="150" t="s">
        <v>202</v>
      </c>
      <c r="AU189" s="150" t="s">
        <v>137</v>
      </c>
      <c r="AY189" s="14" t="s">
        <v>129</v>
      </c>
      <c r="BE189" s="151">
        <f t="shared" si="24"/>
        <v>0</v>
      </c>
      <c r="BF189" s="151">
        <f t="shared" si="25"/>
        <v>382.52</v>
      </c>
      <c r="BG189" s="151">
        <f t="shared" si="26"/>
        <v>0</v>
      </c>
      <c r="BH189" s="151">
        <f t="shared" si="27"/>
        <v>0</v>
      </c>
      <c r="BI189" s="151">
        <f t="shared" si="28"/>
        <v>0</v>
      </c>
      <c r="BJ189" s="14" t="s">
        <v>137</v>
      </c>
      <c r="BK189" s="152">
        <f t="shared" si="29"/>
        <v>382.52</v>
      </c>
      <c r="BL189" s="14" t="s">
        <v>162</v>
      </c>
      <c r="BM189" s="150" t="s">
        <v>776</v>
      </c>
    </row>
    <row r="190" spans="1:65" s="2" customFormat="1" ht="24.2" customHeight="1">
      <c r="A190" s="27"/>
      <c r="B190" s="139"/>
      <c r="C190" s="140" t="s">
        <v>384</v>
      </c>
      <c r="D190" s="140" t="s">
        <v>132</v>
      </c>
      <c r="E190" s="141" t="s">
        <v>777</v>
      </c>
      <c r="F190" s="142" t="s">
        <v>778</v>
      </c>
      <c r="G190" s="143" t="s">
        <v>135</v>
      </c>
      <c r="H190" s="144">
        <v>4</v>
      </c>
      <c r="I190" s="144">
        <v>8.59</v>
      </c>
      <c r="J190" s="144">
        <f t="shared" si="20"/>
        <v>34.36</v>
      </c>
      <c r="K190" s="145"/>
      <c r="L190" s="28"/>
      <c r="M190" s="146" t="s">
        <v>1</v>
      </c>
      <c r="N190" s="147" t="s">
        <v>37</v>
      </c>
      <c r="O190" s="148">
        <v>0.49</v>
      </c>
      <c r="P190" s="148">
        <f t="shared" si="21"/>
        <v>1.96</v>
      </c>
      <c r="Q190" s="148">
        <v>0</v>
      </c>
      <c r="R190" s="148">
        <f t="shared" si="22"/>
        <v>0</v>
      </c>
      <c r="S190" s="148">
        <v>0</v>
      </c>
      <c r="T190" s="149">
        <f t="shared" si="23"/>
        <v>0</v>
      </c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R190" s="150" t="s">
        <v>162</v>
      </c>
      <c r="AT190" s="150" t="s">
        <v>132</v>
      </c>
      <c r="AU190" s="150" t="s">
        <v>137</v>
      </c>
      <c r="AY190" s="14" t="s">
        <v>129</v>
      </c>
      <c r="BE190" s="151">
        <f t="shared" si="24"/>
        <v>0</v>
      </c>
      <c r="BF190" s="151">
        <f t="shared" si="25"/>
        <v>34.36</v>
      </c>
      <c r="BG190" s="151">
        <f t="shared" si="26"/>
        <v>0</v>
      </c>
      <c r="BH190" s="151">
        <f t="shared" si="27"/>
        <v>0</v>
      </c>
      <c r="BI190" s="151">
        <f t="shared" si="28"/>
        <v>0</v>
      </c>
      <c r="BJ190" s="14" t="s">
        <v>137</v>
      </c>
      <c r="BK190" s="152">
        <f t="shared" si="29"/>
        <v>34.36</v>
      </c>
      <c r="BL190" s="14" t="s">
        <v>162</v>
      </c>
      <c r="BM190" s="150" t="s">
        <v>779</v>
      </c>
    </row>
    <row r="191" spans="1:65" s="2" customFormat="1" ht="14.45" customHeight="1">
      <c r="A191" s="27"/>
      <c r="B191" s="139"/>
      <c r="C191" s="153" t="s">
        <v>256</v>
      </c>
      <c r="D191" s="153" t="s">
        <v>202</v>
      </c>
      <c r="E191" s="154" t="s">
        <v>780</v>
      </c>
      <c r="F191" s="155" t="s">
        <v>781</v>
      </c>
      <c r="G191" s="156" t="s">
        <v>135</v>
      </c>
      <c r="H191" s="157">
        <v>4</v>
      </c>
      <c r="I191" s="157">
        <v>59.1</v>
      </c>
      <c r="J191" s="157">
        <f t="shared" si="20"/>
        <v>236.4</v>
      </c>
      <c r="K191" s="158"/>
      <c r="L191" s="159"/>
      <c r="M191" s="160" t="s">
        <v>1</v>
      </c>
      <c r="N191" s="161" t="s">
        <v>37</v>
      </c>
      <c r="O191" s="148">
        <v>0</v>
      </c>
      <c r="P191" s="148">
        <f t="shared" si="21"/>
        <v>0</v>
      </c>
      <c r="Q191" s="148">
        <v>7.3999999999999999E-4</v>
      </c>
      <c r="R191" s="148">
        <f t="shared" si="22"/>
        <v>2.96E-3</v>
      </c>
      <c r="S191" s="148">
        <v>0</v>
      </c>
      <c r="T191" s="149">
        <f t="shared" si="23"/>
        <v>0</v>
      </c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R191" s="150" t="s">
        <v>190</v>
      </c>
      <c r="AT191" s="150" t="s">
        <v>202</v>
      </c>
      <c r="AU191" s="150" t="s">
        <v>137</v>
      </c>
      <c r="AY191" s="14" t="s">
        <v>129</v>
      </c>
      <c r="BE191" s="151">
        <f t="shared" si="24"/>
        <v>0</v>
      </c>
      <c r="BF191" s="151">
        <f t="shared" si="25"/>
        <v>236.4</v>
      </c>
      <c r="BG191" s="151">
        <f t="shared" si="26"/>
        <v>0</v>
      </c>
      <c r="BH191" s="151">
        <f t="shared" si="27"/>
        <v>0</v>
      </c>
      <c r="BI191" s="151">
        <f t="shared" si="28"/>
        <v>0</v>
      </c>
      <c r="BJ191" s="14" t="s">
        <v>137</v>
      </c>
      <c r="BK191" s="152">
        <f t="shared" si="29"/>
        <v>236.4</v>
      </c>
      <c r="BL191" s="14" t="s">
        <v>162</v>
      </c>
      <c r="BM191" s="150" t="s">
        <v>782</v>
      </c>
    </row>
    <row r="192" spans="1:65" s="2" customFormat="1" ht="24.2" customHeight="1">
      <c r="A192" s="27"/>
      <c r="B192" s="139"/>
      <c r="C192" s="140" t="s">
        <v>391</v>
      </c>
      <c r="D192" s="140" t="s">
        <v>132</v>
      </c>
      <c r="E192" s="141" t="s">
        <v>783</v>
      </c>
      <c r="F192" s="142" t="s">
        <v>784</v>
      </c>
      <c r="G192" s="143" t="s">
        <v>135</v>
      </c>
      <c r="H192" s="144">
        <v>8</v>
      </c>
      <c r="I192" s="144">
        <v>8.92</v>
      </c>
      <c r="J192" s="144">
        <f t="shared" si="20"/>
        <v>71.36</v>
      </c>
      <c r="K192" s="145"/>
      <c r="L192" s="28"/>
      <c r="M192" s="146" t="s">
        <v>1</v>
      </c>
      <c r="N192" s="147" t="s">
        <v>37</v>
      </c>
      <c r="O192" s="148">
        <v>0</v>
      </c>
      <c r="P192" s="148">
        <f t="shared" si="21"/>
        <v>0</v>
      </c>
      <c r="Q192" s="148">
        <v>0</v>
      </c>
      <c r="R192" s="148">
        <f t="shared" si="22"/>
        <v>0</v>
      </c>
      <c r="S192" s="148">
        <v>0</v>
      </c>
      <c r="T192" s="149">
        <f t="shared" si="23"/>
        <v>0</v>
      </c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R192" s="150" t="s">
        <v>162</v>
      </c>
      <c r="AT192" s="150" t="s">
        <v>132</v>
      </c>
      <c r="AU192" s="150" t="s">
        <v>137</v>
      </c>
      <c r="AY192" s="14" t="s">
        <v>129</v>
      </c>
      <c r="BE192" s="151">
        <f t="shared" si="24"/>
        <v>0</v>
      </c>
      <c r="BF192" s="151">
        <f t="shared" si="25"/>
        <v>71.36</v>
      </c>
      <c r="BG192" s="151">
        <f t="shared" si="26"/>
        <v>0</v>
      </c>
      <c r="BH192" s="151">
        <f t="shared" si="27"/>
        <v>0</v>
      </c>
      <c r="BI192" s="151">
        <f t="shared" si="28"/>
        <v>0</v>
      </c>
      <c r="BJ192" s="14" t="s">
        <v>137</v>
      </c>
      <c r="BK192" s="152">
        <f t="shared" si="29"/>
        <v>71.36</v>
      </c>
      <c r="BL192" s="14" t="s">
        <v>162</v>
      </c>
      <c r="BM192" s="150" t="s">
        <v>785</v>
      </c>
    </row>
    <row r="193" spans="1:65" s="2" customFormat="1" ht="14.45" customHeight="1">
      <c r="A193" s="27"/>
      <c r="B193" s="139"/>
      <c r="C193" s="153" t="s">
        <v>261</v>
      </c>
      <c r="D193" s="153" t="s">
        <v>202</v>
      </c>
      <c r="E193" s="154" t="s">
        <v>786</v>
      </c>
      <c r="F193" s="155" t="s">
        <v>787</v>
      </c>
      <c r="G193" s="156" t="s">
        <v>135</v>
      </c>
      <c r="H193" s="157">
        <v>8</v>
      </c>
      <c r="I193" s="157">
        <v>9.64</v>
      </c>
      <c r="J193" s="157">
        <f t="shared" si="20"/>
        <v>77.12</v>
      </c>
      <c r="K193" s="158"/>
      <c r="L193" s="159"/>
      <c r="M193" s="160" t="s">
        <v>1</v>
      </c>
      <c r="N193" s="161" t="s">
        <v>37</v>
      </c>
      <c r="O193" s="148">
        <v>0</v>
      </c>
      <c r="P193" s="148">
        <f t="shared" si="21"/>
        <v>0</v>
      </c>
      <c r="Q193" s="148">
        <v>0</v>
      </c>
      <c r="R193" s="148">
        <f t="shared" si="22"/>
        <v>0</v>
      </c>
      <c r="S193" s="148">
        <v>0</v>
      </c>
      <c r="T193" s="149">
        <f t="shared" si="23"/>
        <v>0</v>
      </c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R193" s="150" t="s">
        <v>190</v>
      </c>
      <c r="AT193" s="150" t="s">
        <v>202</v>
      </c>
      <c r="AU193" s="150" t="s">
        <v>137</v>
      </c>
      <c r="AY193" s="14" t="s">
        <v>129</v>
      </c>
      <c r="BE193" s="151">
        <f t="shared" si="24"/>
        <v>0</v>
      </c>
      <c r="BF193" s="151">
        <f t="shared" si="25"/>
        <v>77.12</v>
      </c>
      <c r="BG193" s="151">
        <f t="shared" si="26"/>
        <v>0</v>
      </c>
      <c r="BH193" s="151">
        <f t="shared" si="27"/>
        <v>0</v>
      </c>
      <c r="BI193" s="151">
        <f t="shared" si="28"/>
        <v>0</v>
      </c>
      <c r="BJ193" s="14" t="s">
        <v>137</v>
      </c>
      <c r="BK193" s="152">
        <f t="shared" si="29"/>
        <v>77.12</v>
      </c>
      <c r="BL193" s="14" t="s">
        <v>162</v>
      </c>
      <c r="BM193" s="150" t="s">
        <v>788</v>
      </c>
    </row>
    <row r="194" spans="1:65" s="2" customFormat="1" ht="24.2" customHeight="1">
      <c r="A194" s="27"/>
      <c r="B194" s="139"/>
      <c r="C194" s="140" t="s">
        <v>398</v>
      </c>
      <c r="D194" s="140" t="s">
        <v>132</v>
      </c>
      <c r="E194" s="141" t="s">
        <v>789</v>
      </c>
      <c r="F194" s="142" t="s">
        <v>790</v>
      </c>
      <c r="G194" s="143" t="s">
        <v>135</v>
      </c>
      <c r="H194" s="144">
        <v>4</v>
      </c>
      <c r="I194" s="144">
        <v>8.67</v>
      </c>
      <c r="J194" s="144">
        <f t="shared" si="20"/>
        <v>34.68</v>
      </c>
      <c r="K194" s="145"/>
      <c r="L194" s="28"/>
      <c r="M194" s="146" t="s">
        <v>1</v>
      </c>
      <c r="N194" s="147" t="s">
        <v>37</v>
      </c>
      <c r="O194" s="148">
        <v>0.495</v>
      </c>
      <c r="P194" s="148">
        <f t="shared" si="21"/>
        <v>1.98</v>
      </c>
      <c r="Q194" s="148">
        <v>0</v>
      </c>
      <c r="R194" s="148">
        <f t="shared" si="22"/>
        <v>0</v>
      </c>
      <c r="S194" s="148">
        <v>0</v>
      </c>
      <c r="T194" s="149">
        <f t="shared" si="23"/>
        <v>0</v>
      </c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R194" s="150" t="s">
        <v>162</v>
      </c>
      <c r="AT194" s="150" t="s">
        <v>132</v>
      </c>
      <c r="AU194" s="150" t="s">
        <v>137</v>
      </c>
      <c r="AY194" s="14" t="s">
        <v>129</v>
      </c>
      <c r="BE194" s="151">
        <f t="shared" si="24"/>
        <v>0</v>
      </c>
      <c r="BF194" s="151">
        <f t="shared" si="25"/>
        <v>34.68</v>
      </c>
      <c r="BG194" s="151">
        <f t="shared" si="26"/>
        <v>0</v>
      </c>
      <c r="BH194" s="151">
        <f t="shared" si="27"/>
        <v>0</v>
      </c>
      <c r="BI194" s="151">
        <f t="shared" si="28"/>
        <v>0</v>
      </c>
      <c r="BJ194" s="14" t="s">
        <v>137</v>
      </c>
      <c r="BK194" s="152">
        <f t="shared" si="29"/>
        <v>34.68</v>
      </c>
      <c r="BL194" s="14" t="s">
        <v>162</v>
      </c>
      <c r="BM194" s="150" t="s">
        <v>791</v>
      </c>
    </row>
    <row r="195" spans="1:65" s="2" customFormat="1" ht="37.9" customHeight="1">
      <c r="A195" s="27"/>
      <c r="B195" s="139"/>
      <c r="C195" s="153" t="s">
        <v>264</v>
      </c>
      <c r="D195" s="153" t="s">
        <v>202</v>
      </c>
      <c r="E195" s="154" t="s">
        <v>792</v>
      </c>
      <c r="F195" s="155" t="s">
        <v>793</v>
      </c>
      <c r="G195" s="156" t="s">
        <v>135</v>
      </c>
      <c r="H195" s="157">
        <v>4</v>
      </c>
      <c r="I195" s="157">
        <v>40.98</v>
      </c>
      <c r="J195" s="157">
        <f t="shared" si="20"/>
        <v>163.92</v>
      </c>
      <c r="K195" s="158"/>
      <c r="L195" s="159"/>
      <c r="M195" s="160" t="s">
        <v>1</v>
      </c>
      <c r="N195" s="161" t="s">
        <v>37</v>
      </c>
      <c r="O195" s="148">
        <v>0</v>
      </c>
      <c r="P195" s="148">
        <f t="shared" si="21"/>
        <v>0</v>
      </c>
      <c r="Q195" s="148">
        <v>8.9999999999999998E-4</v>
      </c>
      <c r="R195" s="148">
        <f t="shared" si="22"/>
        <v>3.5999999999999999E-3</v>
      </c>
      <c r="S195" s="148">
        <v>0</v>
      </c>
      <c r="T195" s="149">
        <f t="shared" si="23"/>
        <v>0</v>
      </c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R195" s="150" t="s">
        <v>190</v>
      </c>
      <c r="AT195" s="150" t="s">
        <v>202</v>
      </c>
      <c r="AU195" s="150" t="s">
        <v>137</v>
      </c>
      <c r="AY195" s="14" t="s">
        <v>129</v>
      </c>
      <c r="BE195" s="151">
        <f t="shared" si="24"/>
        <v>0</v>
      </c>
      <c r="BF195" s="151">
        <f t="shared" si="25"/>
        <v>163.92</v>
      </c>
      <c r="BG195" s="151">
        <f t="shared" si="26"/>
        <v>0</v>
      </c>
      <c r="BH195" s="151">
        <f t="shared" si="27"/>
        <v>0</v>
      </c>
      <c r="BI195" s="151">
        <f t="shared" si="28"/>
        <v>0</v>
      </c>
      <c r="BJ195" s="14" t="s">
        <v>137</v>
      </c>
      <c r="BK195" s="152">
        <f t="shared" si="29"/>
        <v>163.92</v>
      </c>
      <c r="BL195" s="14" t="s">
        <v>162</v>
      </c>
      <c r="BM195" s="150" t="s">
        <v>794</v>
      </c>
    </row>
    <row r="196" spans="1:65" s="2" customFormat="1" ht="24.2" customHeight="1">
      <c r="A196" s="27"/>
      <c r="B196" s="139"/>
      <c r="C196" s="140" t="s">
        <v>405</v>
      </c>
      <c r="D196" s="140" t="s">
        <v>132</v>
      </c>
      <c r="E196" s="141" t="s">
        <v>795</v>
      </c>
      <c r="F196" s="142" t="s">
        <v>796</v>
      </c>
      <c r="G196" s="143" t="s">
        <v>797</v>
      </c>
      <c r="H196" s="144">
        <v>36</v>
      </c>
      <c r="I196" s="144">
        <v>7.17</v>
      </c>
      <c r="J196" s="144">
        <f t="shared" si="20"/>
        <v>258.12</v>
      </c>
      <c r="K196" s="145"/>
      <c r="L196" s="28"/>
      <c r="M196" s="146" t="s">
        <v>1</v>
      </c>
      <c r="N196" s="147" t="s">
        <v>37</v>
      </c>
      <c r="O196" s="148">
        <v>0</v>
      </c>
      <c r="P196" s="148">
        <f t="shared" si="21"/>
        <v>0</v>
      </c>
      <c r="Q196" s="148">
        <v>0</v>
      </c>
      <c r="R196" s="148">
        <f t="shared" si="22"/>
        <v>0</v>
      </c>
      <c r="S196" s="148">
        <v>0</v>
      </c>
      <c r="T196" s="149">
        <f t="shared" si="23"/>
        <v>0</v>
      </c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R196" s="150" t="s">
        <v>136</v>
      </c>
      <c r="AT196" s="150" t="s">
        <v>132</v>
      </c>
      <c r="AU196" s="150" t="s">
        <v>137</v>
      </c>
      <c r="AY196" s="14" t="s">
        <v>129</v>
      </c>
      <c r="BE196" s="151">
        <f t="shared" si="24"/>
        <v>0</v>
      </c>
      <c r="BF196" s="151">
        <f t="shared" si="25"/>
        <v>258.12</v>
      </c>
      <c r="BG196" s="151">
        <f t="shared" si="26"/>
        <v>0</v>
      </c>
      <c r="BH196" s="151">
        <f t="shared" si="27"/>
        <v>0</v>
      </c>
      <c r="BI196" s="151">
        <f t="shared" si="28"/>
        <v>0</v>
      </c>
      <c r="BJ196" s="14" t="s">
        <v>137</v>
      </c>
      <c r="BK196" s="152">
        <f t="shared" si="29"/>
        <v>258.12</v>
      </c>
      <c r="BL196" s="14" t="s">
        <v>136</v>
      </c>
      <c r="BM196" s="150" t="s">
        <v>798</v>
      </c>
    </row>
    <row r="197" spans="1:65" s="2" customFormat="1" ht="14.45" customHeight="1">
      <c r="A197" s="27"/>
      <c r="B197" s="139"/>
      <c r="C197" s="153" t="s">
        <v>268</v>
      </c>
      <c r="D197" s="153" t="s">
        <v>202</v>
      </c>
      <c r="E197" s="154" t="s">
        <v>799</v>
      </c>
      <c r="F197" s="155" t="s">
        <v>800</v>
      </c>
      <c r="G197" s="156" t="s">
        <v>797</v>
      </c>
      <c r="H197" s="157">
        <v>8</v>
      </c>
      <c r="I197" s="157">
        <v>26.46</v>
      </c>
      <c r="J197" s="157">
        <f t="shared" si="20"/>
        <v>211.68</v>
      </c>
      <c r="K197" s="158"/>
      <c r="L197" s="159"/>
      <c r="M197" s="160" t="s">
        <v>1</v>
      </c>
      <c r="N197" s="161" t="s">
        <v>37</v>
      </c>
      <c r="O197" s="148">
        <v>0</v>
      </c>
      <c r="P197" s="148">
        <f t="shared" si="21"/>
        <v>0</v>
      </c>
      <c r="Q197" s="148">
        <v>0</v>
      </c>
      <c r="R197" s="148">
        <f t="shared" si="22"/>
        <v>0</v>
      </c>
      <c r="S197" s="148">
        <v>0</v>
      </c>
      <c r="T197" s="149">
        <f t="shared" si="23"/>
        <v>0</v>
      </c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R197" s="150" t="s">
        <v>147</v>
      </c>
      <c r="AT197" s="150" t="s">
        <v>202</v>
      </c>
      <c r="AU197" s="150" t="s">
        <v>137</v>
      </c>
      <c r="AY197" s="14" t="s">
        <v>129</v>
      </c>
      <c r="BE197" s="151">
        <f t="shared" si="24"/>
        <v>0</v>
      </c>
      <c r="BF197" s="151">
        <f t="shared" si="25"/>
        <v>211.68</v>
      </c>
      <c r="BG197" s="151">
        <f t="shared" si="26"/>
        <v>0</v>
      </c>
      <c r="BH197" s="151">
        <f t="shared" si="27"/>
        <v>0</v>
      </c>
      <c r="BI197" s="151">
        <f t="shared" si="28"/>
        <v>0</v>
      </c>
      <c r="BJ197" s="14" t="s">
        <v>137</v>
      </c>
      <c r="BK197" s="152">
        <f t="shared" si="29"/>
        <v>211.68</v>
      </c>
      <c r="BL197" s="14" t="s">
        <v>136</v>
      </c>
      <c r="BM197" s="150" t="s">
        <v>801</v>
      </c>
    </row>
    <row r="198" spans="1:65" s="2" customFormat="1" ht="14.45" customHeight="1">
      <c r="A198" s="27"/>
      <c r="B198" s="139"/>
      <c r="C198" s="153" t="s">
        <v>412</v>
      </c>
      <c r="D198" s="153" t="s">
        <v>202</v>
      </c>
      <c r="E198" s="154" t="s">
        <v>802</v>
      </c>
      <c r="F198" s="155" t="s">
        <v>803</v>
      </c>
      <c r="G198" s="156" t="s">
        <v>797</v>
      </c>
      <c r="H198" s="157">
        <v>8</v>
      </c>
      <c r="I198" s="157">
        <v>25.18</v>
      </c>
      <c r="J198" s="157">
        <f t="shared" si="20"/>
        <v>201.44</v>
      </c>
      <c r="K198" s="158"/>
      <c r="L198" s="159"/>
      <c r="M198" s="160" t="s">
        <v>1</v>
      </c>
      <c r="N198" s="161" t="s">
        <v>37</v>
      </c>
      <c r="O198" s="148">
        <v>0</v>
      </c>
      <c r="P198" s="148">
        <f t="shared" si="21"/>
        <v>0</v>
      </c>
      <c r="Q198" s="148">
        <v>0</v>
      </c>
      <c r="R198" s="148">
        <f t="shared" si="22"/>
        <v>0</v>
      </c>
      <c r="S198" s="148">
        <v>0</v>
      </c>
      <c r="T198" s="149">
        <f t="shared" si="23"/>
        <v>0</v>
      </c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R198" s="150" t="s">
        <v>147</v>
      </c>
      <c r="AT198" s="150" t="s">
        <v>202</v>
      </c>
      <c r="AU198" s="150" t="s">
        <v>137</v>
      </c>
      <c r="AY198" s="14" t="s">
        <v>129</v>
      </c>
      <c r="BE198" s="151">
        <f t="shared" si="24"/>
        <v>0</v>
      </c>
      <c r="BF198" s="151">
        <f t="shared" si="25"/>
        <v>201.44</v>
      </c>
      <c r="BG198" s="151">
        <f t="shared" si="26"/>
        <v>0</v>
      </c>
      <c r="BH198" s="151">
        <f t="shared" si="27"/>
        <v>0</v>
      </c>
      <c r="BI198" s="151">
        <f t="shared" si="28"/>
        <v>0</v>
      </c>
      <c r="BJ198" s="14" t="s">
        <v>137</v>
      </c>
      <c r="BK198" s="152">
        <f t="shared" si="29"/>
        <v>201.44</v>
      </c>
      <c r="BL198" s="14" t="s">
        <v>136</v>
      </c>
      <c r="BM198" s="150" t="s">
        <v>804</v>
      </c>
    </row>
    <row r="199" spans="1:65" s="2" customFormat="1" ht="14.45" customHeight="1">
      <c r="A199" s="27"/>
      <c r="B199" s="139"/>
      <c r="C199" s="153" t="s">
        <v>271</v>
      </c>
      <c r="D199" s="153" t="s">
        <v>202</v>
      </c>
      <c r="E199" s="154" t="s">
        <v>805</v>
      </c>
      <c r="F199" s="155" t="s">
        <v>806</v>
      </c>
      <c r="G199" s="156" t="s">
        <v>797</v>
      </c>
      <c r="H199" s="157">
        <v>4</v>
      </c>
      <c r="I199" s="157">
        <v>22.2</v>
      </c>
      <c r="J199" s="157">
        <f t="shared" si="20"/>
        <v>88.8</v>
      </c>
      <c r="K199" s="158"/>
      <c r="L199" s="159"/>
      <c r="M199" s="160" t="s">
        <v>1</v>
      </c>
      <c r="N199" s="161" t="s">
        <v>37</v>
      </c>
      <c r="O199" s="148">
        <v>0</v>
      </c>
      <c r="P199" s="148">
        <f t="shared" si="21"/>
        <v>0</v>
      </c>
      <c r="Q199" s="148">
        <v>0</v>
      </c>
      <c r="R199" s="148">
        <f t="shared" si="22"/>
        <v>0</v>
      </c>
      <c r="S199" s="148">
        <v>0</v>
      </c>
      <c r="T199" s="149">
        <f t="shared" si="23"/>
        <v>0</v>
      </c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R199" s="150" t="s">
        <v>147</v>
      </c>
      <c r="AT199" s="150" t="s">
        <v>202</v>
      </c>
      <c r="AU199" s="150" t="s">
        <v>137</v>
      </c>
      <c r="AY199" s="14" t="s">
        <v>129</v>
      </c>
      <c r="BE199" s="151">
        <f t="shared" si="24"/>
        <v>0</v>
      </c>
      <c r="BF199" s="151">
        <f t="shared" si="25"/>
        <v>88.8</v>
      </c>
      <c r="BG199" s="151">
        <f t="shared" si="26"/>
        <v>0</v>
      </c>
      <c r="BH199" s="151">
        <f t="shared" si="27"/>
        <v>0</v>
      </c>
      <c r="BI199" s="151">
        <f t="shared" si="28"/>
        <v>0</v>
      </c>
      <c r="BJ199" s="14" t="s">
        <v>137</v>
      </c>
      <c r="BK199" s="152">
        <f t="shared" si="29"/>
        <v>88.8</v>
      </c>
      <c r="BL199" s="14" t="s">
        <v>136</v>
      </c>
      <c r="BM199" s="150" t="s">
        <v>807</v>
      </c>
    </row>
    <row r="200" spans="1:65" s="2" customFormat="1" ht="14.45" customHeight="1">
      <c r="A200" s="27"/>
      <c r="B200" s="139"/>
      <c r="C200" s="153" t="s">
        <v>419</v>
      </c>
      <c r="D200" s="153" t="s">
        <v>202</v>
      </c>
      <c r="E200" s="154" t="s">
        <v>808</v>
      </c>
      <c r="F200" s="155" t="s">
        <v>809</v>
      </c>
      <c r="G200" s="156" t="s">
        <v>797</v>
      </c>
      <c r="H200" s="157">
        <v>4</v>
      </c>
      <c r="I200" s="157">
        <v>87.89</v>
      </c>
      <c r="J200" s="157">
        <f t="shared" si="20"/>
        <v>351.56</v>
      </c>
      <c r="K200" s="158"/>
      <c r="L200" s="159"/>
      <c r="M200" s="160" t="s">
        <v>1</v>
      </c>
      <c r="N200" s="161" t="s">
        <v>37</v>
      </c>
      <c r="O200" s="148">
        <v>0</v>
      </c>
      <c r="P200" s="148">
        <f t="shared" si="21"/>
        <v>0</v>
      </c>
      <c r="Q200" s="148">
        <v>0</v>
      </c>
      <c r="R200" s="148">
        <f t="shared" si="22"/>
        <v>0</v>
      </c>
      <c r="S200" s="148">
        <v>0</v>
      </c>
      <c r="T200" s="149">
        <f t="shared" si="23"/>
        <v>0</v>
      </c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R200" s="150" t="s">
        <v>147</v>
      </c>
      <c r="AT200" s="150" t="s">
        <v>202</v>
      </c>
      <c r="AU200" s="150" t="s">
        <v>137</v>
      </c>
      <c r="AY200" s="14" t="s">
        <v>129</v>
      </c>
      <c r="BE200" s="151">
        <f t="shared" si="24"/>
        <v>0</v>
      </c>
      <c r="BF200" s="151">
        <f t="shared" si="25"/>
        <v>351.56</v>
      </c>
      <c r="BG200" s="151">
        <f t="shared" si="26"/>
        <v>0</v>
      </c>
      <c r="BH200" s="151">
        <f t="shared" si="27"/>
        <v>0</v>
      </c>
      <c r="BI200" s="151">
        <f t="shared" si="28"/>
        <v>0</v>
      </c>
      <c r="BJ200" s="14" t="s">
        <v>137</v>
      </c>
      <c r="BK200" s="152">
        <f t="shared" si="29"/>
        <v>351.56</v>
      </c>
      <c r="BL200" s="14" t="s">
        <v>136</v>
      </c>
      <c r="BM200" s="150" t="s">
        <v>810</v>
      </c>
    </row>
    <row r="201" spans="1:65" s="2" customFormat="1" ht="14.45" customHeight="1">
      <c r="A201" s="27"/>
      <c r="B201" s="139"/>
      <c r="C201" s="153" t="s">
        <v>276</v>
      </c>
      <c r="D201" s="153" t="s">
        <v>202</v>
      </c>
      <c r="E201" s="154" t="s">
        <v>811</v>
      </c>
      <c r="F201" s="155" t="s">
        <v>812</v>
      </c>
      <c r="G201" s="156" t="s">
        <v>797</v>
      </c>
      <c r="H201" s="157">
        <v>8</v>
      </c>
      <c r="I201" s="157">
        <v>9.57</v>
      </c>
      <c r="J201" s="157">
        <f t="shared" si="20"/>
        <v>76.56</v>
      </c>
      <c r="K201" s="158"/>
      <c r="L201" s="159"/>
      <c r="M201" s="160" t="s">
        <v>1</v>
      </c>
      <c r="N201" s="161" t="s">
        <v>37</v>
      </c>
      <c r="O201" s="148">
        <v>0</v>
      </c>
      <c r="P201" s="148">
        <f t="shared" si="21"/>
        <v>0</v>
      </c>
      <c r="Q201" s="148">
        <v>0</v>
      </c>
      <c r="R201" s="148">
        <f t="shared" si="22"/>
        <v>0</v>
      </c>
      <c r="S201" s="148">
        <v>0</v>
      </c>
      <c r="T201" s="149">
        <f t="shared" si="23"/>
        <v>0</v>
      </c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R201" s="150" t="s">
        <v>147</v>
      </c>
      <c r="AT201" s="150" t="s">
        <v>202</v>
      </c>
      <c r="AU201" s="150" t="s">
        <v>137</v>
      </c>
      <c r="AY201" s="14" t="s">
        <v>129</v>
      </c>
      <c r="BE201" s="151">
        <f t="shared" si="24"/>
        <v>0</v>
      </c>
      <c r="BF201" s="151">
        <f t="shared" si="25"/>
        <v>76.56</v>
      </c>
      <c r="BG201" s="151">
        <f t="shared" si="26"/>
        <v>0</v>
      </c>
      <c r="BH201" s="151">
        <f t="shared" si="27"/>
        <v>0</v>
      </c>
      <c r="BI201" s="151">
        <f t="shared" si="28"/>
        <v>0</v>
      </c>
      <c r="BJ201" s="14" t="s">
        <v>137</v>
      </c>
      <c r="BK201" s="152">
        <f t="shared" si="29"/>
        <v>76.56</v>
      </c>
      <c r="BL201" s="14" t="s">
        <v>136</v>
      </c>
      <c r="BM201" s="150" t="s">
        <v>813</v>
      </c>
    </row>
    <row r="202" spans="1:65" s="2" customFormat="1" ht="14.45" customHeight="1">
      <c r="A202" s="27"/>
      <c r="B202" s="139"/>
      <c r="C202" s="140" t="s">
        <v>426</v>
      </c>
      <c r="D202" s="140" t="s">
        <v>132</v>
      </c>
      <c r="E202" s="141" t="s">
        <v>814</v>
      </c>
      <c r="F202" s="142" t="s">
        <v>815</v>
      </c>
      <c r="G202" s="143" t="s">
        <v>742</v>
      </c>
      <c r="H202" s="144">
        <v>20</v>
      </c>
      <c r="I202" s="144">
        <v>5.22</v>
      </c>
      <c r="J202" s="144">
        <f t="shared" si="20"/>
        <v>104.4</v>
      </c>
      <c r="K202" s="145"/>
      <c r="L202" s="28"/>
      <c r="M202" s="146" t="s">
        <v>1</v>
      </c>
      <c r="N202" s="147" t="s">
        <v>37</v>
      </c>
      <c r="O202" s="148">
        <v>0</v>
      </c>
      <c r="P202" s="148">
        <f t="shared" si="21"/>
        <v>0</v>
      </c>
      <c r="Q202" s="148">
        <v>0</v>
      </c>
      <c r="R202" s="148">
        <f t="shared" si="22"/>
        <v>0</v>
      </c>
      <c r="S202" s="148">
        <v>0</v>
      </c>
      <c r="T202" s="149">
        <f t="shared" si="23"/>
        <v>0</v>
      </c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R202" s="150" t="s">
        <v>162</v>
      </c>
      <c r="AT202" s="150" t="s">
        <v>132</v>
      </c>
      <c r="AU202" s="150" t="s">
        <v>137</v>
      </c>
      <c r="AY202" s="14" t="s">
        <v>129</v>
      </c>
      <c r="BE202" s="151">
        <f t="shared" si="24"/>
        <v>0</v>
      </c>
      <c r="BF202" s="151">
        <f t="shared" si="25"/>
        <v>104.4</v>
      </c>
      <c r="BG202" s="151">
        <f t="shared" si="26"/>
        <v>0</v>
      </c>
      <c r="BH202" s="151">
        <f t="shared" si="27"/>
        <v>0</v>
      </c>
      <c r="BI202" s="151">
        <f t="shared" si="28"/>
        <v>0</v>
      </c>
      <c r="BJ202" s="14" t="s">
        <v>137</v>
      </c>
      <c r="BK202" s="152">
        <f t="shared" si="29"/>
        <v>104.4</v>
      </c>
      <c r="BL202" s="14" t="s">
        <v>162</v>
      </c>
      <c r="BM202" s="150" t="s">
        <v>816</v>
      </c>
    </row>
    <row r="203" spans="1:65" s="2" customFormat="1" ht="14.45" customHeight="1">
      <c r="A203" s="27"/>
      <c r="B203" s="139"/>
      <c r="C203" s="153" t="s">
        <v>279</v>
      </c>
      <c r="D203" s="153" t="s">
        <v>202</v>
      </c>
      <c r="E203" s="154" t="s">
        <v>817</v>
      </c>
      <c r="F203" s="155" t="s">
        <v>818</v>
      </c>
      <c r="G203" s="156" t="s">
        <v>135</v>
      </c>
      <c r="H203" s="157">
        <v>20</v>
      </c>
      <c r="I203" s="157">
        <v>13.59</v>
      </c>
      <c r="J203" s="157">
        <f t="shared" si="20"/>
        <v>271.8</v>
      </c>
      <c r="K203" s="158"/>
      <c r="L203" s="159"/>
      <c r="M203" s="160" t="s">
        <v>1</v>
      </c>
      <c r="N203" s="161" t="s">
        <v>37</v>
      </c>
      <c r="O203" s="148">
        <v>0</v>
      </c>
      <c r="P203" s="148">
        <f t="shared" si="21"/>
        <v>0</v>
      </c>
      <c r="Q203" s="148">
        <v>0</v>
      </c>
      <c r="R203" s="148">
        <f t="shared" si="22"/>
        <v>0</v>
      </c>
      <c r="S203" s="148">
        <v>0</v>
      </c>
      <c r="T203" s="149">
        <f t="shared" si="23"/>
        <v>0</v>
      </c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R203" s="150" t="s">
        <v>190</v>
      </c>
      <c r="AT203" s="150" t="s">
        <v>202</v>
      </c>
      <c r="AU203" s="150" t="s">
        <v>137</v>
      </c>
      <c r="AY203" s="14" t="s">
        <v>129</v>
      </c>
      <c r="BE203" s="151">
        <f t="shared" si="24"/>
        <v>0</v>
      </c>
      <c r="BF203" s="151">
        <f t="shared" si="25"/>
        <v>271.8</v>
      </c>
      <c r="BG203" s="151">
        <f t="shared" si="26"/>
        <v>0</v>
      </c>
      <c r="BH203" s="151">
        <f t="shared" si="27"/>
        <v>0</v>
      </c>
      <c r="BI203" s="151">
        <f t="shared" si="28"/>
        <v>0</v>
      </c>
      <c r="BJ203" s="14" t="s">
        <v>137</v>
      </c>
      <c r="BK203" s="152">
        <f t="shared" si="29"/>
        <v>271.8</v>
      </c>
      <c r="BL203" s="14" t="s">
        <v>162</v>
      </c>
      <c r="BM203" s="150" t="s">
        <v>819</v>
      </c>
    </row>
    <row r="204" spans="1:65" s="2" customFormat="1" ht="14.45" customHeight="1">
      <c r="A204" s="27"/>
      <c r="B204" s="139"/>
      <c r="C204" s="140" t="s">
        <v>433</v>
      </c>
      <c r="D204" s="140" t="s">
        <v>132</v>
      </c>
      <c r="E204" s="141" t="s">
        <v>820</v>
      </c>
      <c r="F204" s="142" t="s">
        <v>821</v>
      </c>
      <c r="G204" s="143" t="s">
        <v>135</v>
      </c>
      <c r="H204" s="144">
        <v>8</v>
      </c>
      <c r="I204" s="144">
        <v>3.18</v>
      </c>
      <c r="J204" s="144">
        <f t="shared" si="20"/>
        <v>25.44</v>
      </c>
      <c r="K204" s="145"/>
      <c r="L204" s="28"/>
      <c r="M204" s="146" t="s">
        <v>1</v>
      </c>
      <c r="N204" s="147" t="s">
        <v>37</v>
      </c>
      <c r="O204" s="148">
        <v>0</v>
      </c>
      <c r="P204" s="148">
        <f t="shared" si="21"/>
        <v>0</v>
      </c>
      <c r="Q204" s="148">
        <v>0</v>
      </c>
      <c r="R204" s="148">
        <f t="shared" si="22"/>
        <v>0</v>
      </c>
      <c r="S204" s="148">
        <v>0</v>
      </c>
      <c r="T204" s="149">
        <f t="shared" si="23"/>
        <v>0</v>
      </c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R204" s="150" t="s">
        <v>162</v>
      </c>
      <c r="AT204" s="150" t="s">
        <v>132</v>
      </c>
      <c r="AU204" s="150" t="s">
        <v>137</v>
      </c>
      <c r="AY204" s="14" t="s">
        <v>129</v>
      </c>
      <c r="BE204" s="151">
        <f t="shared" si="24"/>
        <v>0</v>
      </c>
      <c r="BF204" s="151">
        <f t="shared" si="25"/>
        <v>25.44</v>
      </c>
      <c r="BG204" s="151">
        <f t="shared" si="26"/>
        <v>0</v>
      </c>
      <c r="BH204" s="151">
        <f t="shared" si="27"/>
        <v>0</v>
      </c>
      <c r="BI204" s="151">
        <f t="shared" si="28"/>
        <v>0</v>
      </c>
      <c r="BJ204" s="14" t="s">
        <v>137</v>
      </c>
      <c r="BK204" s="152">
        <f t="shared" si="29"/>
        <v>25.44</v>
      </c>
      <c r="BL204" s="14" t="s">
        <v>162</v>
      </c>
      <c r="BM204" s="150" t="s">
        <v>822</v>
      </c>
    </row>
    <row r="205" spans="1:65" s="2" customFormat="1" ht="14.45" customHeight="1">
      <c r="A205" s="27"/>
      <c r="B205" s="139"/>
      <c r="C205" s="153" t="s">
        <v>283</v>
      </c>
      <c r="D205" s="153" t="s">
        <v>202</v>
      </c>
      <c r="E205" s="154" t="s">
        <v>823</v>
      </c>
      <c r="F205" s="155" t="s">
        <v>824</v>
      </c>
      <c r="G205" s="156" t="s">
        <v>135</v>
      </c>
      <c r="H205" s="157">
        <v>8</v>
      </c>
      <c r="I205" s="157">
        <v>2.15</v>
      </c>
      <c r="J205" s="157">
        <f t="shared" si="20"/>
        <v>17.2</v>
      </c>
      <c r="K205" s="158"/>
      <c r="L205" s="159"/>
      <c r="M205" s="160" t="s">
        <v>1</v>
      </c>
      <c r="N205" s="161" t="s">
        <v>37</v>
      </c>
      <c r="O205" s="148">
        <v>0</v>
      </c>
      <c r="P205" s="148">
        <f t="shared" si="21"/>
        <v>0</v>
      </c>
      <c r="Q205" s="148">
        <v>0</v>
      </c>
      <c r="R205" s="148">
        <f t="shared" si="22"/>
        <v>0</v>
      </c>
      <c r="S205" s="148">
        <v>0</v>
      </c>
      <c r="T205" s="149">
        <f t="shared" si="23"/>
        <v>0</v>
      </c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R205" s="150" t="s">
        <v>190</v>
      </c>
      <c r="AT205" s="150" t="s">
        <v>202</v>
      </c>
      <c r="AU205" s="150" t="s">
        <v>137</v>
      </c>
      <c r="AY205" s="14" t="s">
        <v>129</v>
      </c>
      <c r="BE205" s="151">
        <f t="shared" si="24"/>
        <v>0</v>
      </c>
      <c r="BF205" s="151">
        <f t="shared" si="25"/>
        <v>17.2</v>
      </c>
      <c r="BG205" s="151">
        <f t="shared" si="26"/>
        <v>0</v>
      </c>
      <c r="BH205" s="151">
        <f t="shared" si="27"/>
        <v>0</v>
      </c>
      <c r="BI205" s="151">
        <f t="shared" si="28"/>
        <v>0</v>
      </c>
      <c r="BJ205" s="14" t="s">
        <v>137</v>
      </c>
      <c r="BK205" s="152">
        <f t="shared" si="29"/>
        <v>17.2</v>
      </c>
      <c r="BL205" s="14" t="s">
        <v>162</v>
      </c>
      <c r="BM205" s="150" t="s">
        <v>825</v>
      </c>
    </row>
    <row r="206" spans="1:65" s="2" customFormat="1" ht="24.2" customHeight="1">
      <c r="A206" s="27"/>
      <c r="B206" s="139"/>
      <c r="C206" s="140" t="s">
        <v>440</v>
      </c>
      <c r="D206" s="140" t="s">
        <v>132</v>
      </c>
      <c r="E206" s="141" t="s">
        <v>826</v>
      </c>
      <c r="F206" s="142" t="s">
        <v>827</v>
      </c>
      <c r="G206" s="143" t="s">
        <v>742</v>
      </c>
      <c r="H206" s="144">
        <v>4</v>
      </c>
      <c r="I206" s="144">
        <v>7.43</v>
      </c>
      <c r="J206" s="144">
        <f t="shared" si="20"/>
        <v>29.72</v>
      </c>
      <c r="K206" s="145"/>
      <c r="L206" s="28"/>
      <c r="M206" s="146" t="s">
        <v>1</v>
      </c>
      <c r="N206" s="147" t="s">
        <v>37</v>
      </c>
      <c r="O206" s="148">
        <v>0.51800000000000002</v>
      </c>
      <c r="P206" s="148">
        <f t="shared" si="21"/>
        <v>2.0720000000000001</v>
      </c>
      <c r="Q206" s="148">
        <v>0</v>
      </c>
      <c r="R206" s="148">
        <f t="shared" si="22"/>
        <v>0</v>
      </c>
      <c r="S206" s="148">
        <v>1.933E-2</v>
      </c>
      <c r="T206" s="149">
        <f t="shared" si="23"/>
        <v>7.732E-2</v>
      </c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R206" s="150" t="s">
        <v>162</v>
      </c>
      <c r="AT206" s="150" t="s">
        <v>132</v>
      </c>
      <c r="AU206" s="150" t="s">
        <v>137</v>
      </c>
      <c r="AY206" s="14" t="s">
        <v>129</v>
      </c>
      <c r="BE206" s="151">
        <f t="shared" si="24"/>
        <v>0</v>
      </c>
      <c r="BF206" s="151">
        <f t="shared" si="25"/>
        <v>29.72</v>
      </c>
      <c r="BG206" s="151">
        <f t="shared" si="26"/>
        <v>0</v>
      </c>
      <c r="BH206" s="151">
        <f t="shared" si="27"/>
        <v>0</v>
      </c>
      <c r="BI206" s="151">
        <f t="shared" si="28"/>
        <v>0</v>
      </c>
      <c r="BJ206" s="14" t="s">
        <v>137</v>
      </c>
      <c r="BK206" s="152">
        <f t="shared" si="29"/>
        <v>29.72</v>
      </c>
      <c r="BL206" s="14" t="s">
        <v>162</v>
      </c>
      <c r="BM206" s="150" t="s">
        <v>828</v>
      </c>
    </row>
    <row r="207" spans="1:65" s="2" customFormat="1" ht="24.2" customHeight="1">
      <c r="A207" s="27"/>
      <c r="B207" s="139"/>
      <c r="C207" s="140" t="s">
        <v>286</v>
      </c>
      <c r="D207" s="140" t="s">
        <v>132</v>
      </c>
      <c r="E207" s="141" t="s">
        <v>829</v>
      </c>
      <c r="F207" s="142" t="s">
        <v>830</v>
      </c>
      <c r="G207" s="143" t="s">
        <v>742</v>
      </c>
      <c r="H207" s="144">
        <v>4</v>
      </c>
      <c r="I207" s="144">
        <v>5.07</v>
      </c>
      <c r="J207" s="144">
        <f t="shared" si="20"/>
        <v>20.28</v>
      </c>
      <c r="K207" s="145"/>
      <c r="L207" s="28"/>
      <c r="M207" s="146" t="s">
        <v>1</v>
      </c>
      <c r="N207" s="147" t="s">
        <v>37</v>
      </c>
      <c r="O207" s="148">
        <v>0</v>
      </c>
      <c r="P207" s="148">
        <f t="shared" si="21"/>
        <v>0</v>
      </c>
      <c r="Q207" s="148">
        <v>0</v>
      </c>
      <c r="R207" s="148">
        <f t="shared" si="22"/>
        <v>0</v>
      </c>
      <c r="S207" s="148">
        <v>0.02</v>
      </c>
      <c r="T207" s="149">
        <f t="shared" si="23"/>
        <v>0.08</v>
      </c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R207" s="150" t="s">
        <v>162</v>
      </c>
      <c r="AT207" s="150" t="s">
        <v>132</v>
      </c>
      <c r="AU207" s="150" t="s">
        <v>137</v>
      </c>
      <c r="AY207" s="14" t="s">
        <v>129</v>
      </c>
      <c r="BE207" s="151">
        <f t="shared" si="24"/>
        <v>0</v>
      </c>
      <c r="BF207" s="151">
        <f t="shared" si="25"/>
        <v>20.28</v>
      </c>
      <c r="BG207" s="151">
        <f t="shared" si="26"/>
        <v>0</v>
      </c>
      <c r="BH207" s="151">
        <f t="shared" si="27"/>
        <v>0</v>
      </c>
      <c r="BI207" s="151">
        <f t="shared" si="28"/>
        <v>0</v>
      </c>
      <c r="BJ207" s="14" t="s">
        <v>137</v>
      </c>
      <c r="BK207" s="152">
        <f t="shared" si="29"/>
        <v>20.28</v>
      </c>
      <c r="BL207" s="14" t="s">
        <v>162</v>
      </c>
      <c r="BM207" s="150" t="s">
        <v>831</v>
      </c>
    </row>
    <row r="208" spans="1:65" s="2" customFormat="1" ht="24.2" customHeight="1">
      <c r="A208" s="27"/>
      <c r="B208" s="139"/>
      <c r="C208" s="140" t="s">
        <v>451</v>
      </c>
      <c r="D208" s="140" t="s">
        <v>132</v>
      </c>
      <c r="E208" s="141" t="s">
        <v>832</v>
      </c>
      <c r="F208" s="142" t="s">
        <v>833</v>
      </c>
      <c r="G208" s="143" t="s">
        <v>742</v>
      </c>
      <c r="H208" s="144">
        <v>8</v>
      </c>
      <c r="I208" s="144">
        <v>3.67</v>
      </c>
      <c r="J208" s="144">
        <f t="shared" si="20"/>
        <v>29.36</v>
      </c>
      <c r="K208" s="145"/>
      <c r="L208" s="28"/>
      <c r="M208" s="146" t="s">
        <v>1</v>
      </c>
      <c r="N208" s="147" t="s">
        <v>37</v>
      </c>
      <c r="O208" s="148">
        <v>0</v>
      </c>
      <c r="P208" s="148">
        <f t="shared" si="21"/>
        <v>0</v>
      </c>
      <c r="Q208" s="148">
        <v>0</v>
      </c>
      <c r="R208" s="148">
        <f t="shared" si="22"/>
        <v>0</v>
      </c>
      <c r="S208" s="148">
        <v>0</v>
      </c>
      <c r="T208" s="149">
        <f t="shared" si="23"/>
        <v>0</v>
      </c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R208" s="150" t="s">
        <v>162</v>
      </c>
      <c r="AT208" s="150" t="s">
        <v>132</v>
      </c>
      <c r="AU208" s="150" t="s">
        <v>137</v>
      </c>
      <c r="AY208" s="14" t="s">
        <v>129</v>
      </c>
      <c r="BE208" s="151">
        <f t="shared" si="24"/>
        <v>0</v>
      </c>
      <c r="BF208" s="151">
        <f t="shared" si="25"/>
        <v>29.36</v>
      </c>
      <c r="BG208" s="151">
        <f t="shared" si="26"/>
        <v>0</v>
      </c>
      <c r="BH208" s="151">
        <f t="shared" si="27"/>
        <v>0</v>
      </c>
      <c r="BI208" s="151">
        <f t="shared" si="28"/>
        <v>0</v>
      </c>
      <c r="BJ208" s="14" t="s">
        <v>137</v>
      </c>
      <c r="BK208" s="152">
        <f t="shared" si="29"/>
        <v>29.36</v>
      </c>
      <c r="BL208" s="14" t="s">
        <v>162</v>
      </c>
      <c r="BM208" s="150" t="s">
        <v>834</v>
      </c>
    </row>
    <row r="209" spans="1:65" s="2" customFormat="1" ht="14.45" customHeight="1">
      <c r="A209" s="27"/>
      <c r="B209" s="139"/>
      <c r="C209" s="140" t="s">
        <v>292</v>
      </c>
      <c r="D209" s="140" t="s">
        <v>132</v>
      </c>
      <c r="E209" s="141" t="s">
        <v>835</v>
      </c>
      <c r="F209" s="142" t="s">
        <v>836</v>
      </c>
      <c r="G209" s="143" t="s">
        <v>742</v>
      </c>
      <c r="H209" s="144">
        <v>4</v>
      </c>
      <c r="I209" s="144">
        <v>6.33</v>
      </c>
      <c r="J209" s="144">
        <f t="shared" si="20"/>
        <v>25.32</v>
      </c>
      <c r="K209" s="145"/>
      <c r="L209" s="28"/>
      <c r="M209" s="146" t="s">
        <v>1</v>
      </c>
      <c r="N209" s="147" t="s">
        <v>37</v>
      </c>
      <c r="O209" s="148">
        <v>0.43099999999999999</v>
      </c>
      <c r="P209" s="148">
        <f t="shared" si="21"/>
        <v>1.724</v>
      </c>
      <c r="Q209" s="148">
        <v>0</v>
      </c>
      <c r="R209" s="148">
        <f t="shared" si="22"/>
        <v>0</v>
      </c>
      <c r="S209" s="148">
        <v>9.5100000000000004E-2</v>
      </c>
      <c r="T209" s="149">
        <f t="shared" si="23"/>
        <v>0.38040000000000002</v>
      </c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R209" s="150" t="s">
        <v>162</v>
      </c>
      <c r="AT209" s="150" t="s">
        <v>132</v>
      </c>
      <c r="AU209" s="150" t="s">
        <v>137</v>
      </c>
      <c r="AY209" s="14" t="s">
        <v>129</v>
      </c>
      <c r="BE209" s="151">
        <f t="shared" si="24"/>
        <v>0</v>
      </c>
      <c r="BF209" s="151">
        <f t="shared" si="25"/>
        <v>25.32</v>
      </c>
      <c r="BG209" s="151">
        <f t="shared" si="26"/>
        <v>0</v>
      </c>
      <c r="BH209" s="151">
        <f t="shared" si="27"/>
        <v>0</v>
      </c>
      <c r="BI209" s="151">
        <f t="shared" si="28"/>
        <v>0</v>
      </c>
      <c r="BJ209" s="14" t="s">
        <v>137</v>
      </c>
      <c r="BK209" s="152">
        <f t="shared" si="29"/>
        <v>25.32</v>
      </c>
      <c r="BL209" s="14" t="s">
        <v>162</v>
      </c>
      <c r="BM209" s="150" t="s">
        <v>837</v>
      </c>
    </row>
    <row r="210" spans="1:65" s="2" customFormat="1" ht="37.9" customHeight="1">
      <c r="A210" s="27"/>
      <c r="B210" s="139"/>
      <c r="C210" s="140" t="s">
        <v>458</v>
      </c>
      <c r="D210" s="140" t="s">
        <v>132</v>
      </c>
      <c r="E210" s="141" t="s">
        <v>838</v>
      </c>
      <c r="F210" s="142" t="s">
        <v>839</v>
      </c>
      <c r="G210" s="143" t="s">
        <v>135</v>
      </c>
      <c r="H210" s="144">
        <v>8</v>
      </c>
      <c r="I210" s="144">
        <v>1.33</v>
      </c>
      <c r="J210" s="144">
        <f t="shared" si="20"/>
        <v>10.64</v>
      </c>
      <c r="K210" s="145"/>
      <c r="L210" s="28"/>
      <c r="M210" s="146" t="s">
        <v>1</v>
      </c>
      <c r="N210" s="147" t="s">
        <v>37</v>
      </c>
      <c r="O210" s="148">
        <v>0</v>
      </c>
      <c r="P210" s="148">
        <f t="shared" si="21"/>
        <v>0</v>
      </c>
      <c r="Q210" s="148">
        <v>0</v>
      </c>
      <c r="R210" s="148">
        <f t="shared" si="22"/>
        <v>0</v>
      </c>
      <c r="S210" s="148">
        <v>0</v>
      </c>
      <c r="T210" s="149">
        <f t="shared" si="23"/>
        <v>0</v>
      </c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R210" s="150" t="s">
        <v>162</v>
      </c>
      <c r="AT210" s="150" t="s">
        <v>132</v>
      </c>
      <c r="AU210" s="150" t="s">
        <v>137</v>
      </c>
      <c r="AY210" s="14" t="s">
        <v>129</v>
      </c>
      <c r="BE210" s="151">
        <f t="shared" si="24"/>
        <v>0</v>
      </c>
      <c r="BF210" s="151">
        <f t="shared" si="25"/>
        <v>10.64</v>
      </c>
      <c r="BG210" s="151">
        <f t="shared" si="26"/>
        <v>0</v>
      </c>
      <c r="BH210" s="151">
        <f t="shared" si="27"/>
        <v>0</v>
      </c>
      <c r="BI210" s="151">
        <f t="shared" si="28"/>
        <v>0</v>
      </c>
      <c r="BJ210" s="14" t="s">
        <v>137</v>
      </c>
      <c r="BK210" s="152">
        <f t="shared" si="29"/>
        <v>10.64</v>
      </c>
      <c r="BL210" s="14" t="s">
        <v>162</v>
      </c>
      <c r="BM210" s="150" t="s">
        <v>840</v>
      </c>
    </row>
    <row r="211" spans="1:65" s="2" customFormat="1" ht="24.2" customHeight="1">
      <c r="A211" s="27"/>
      <c r="B211" s="139"/>
      <c r="C211" s="140" t="s">
        <v>295</v>
      </c>
      <c r="D211" s="140" t="s">
        <v>132</v>
      </c>
      <c r="E211" s="141" t="s">
        <v>841</v>
      </c>
      <c r="F211" s="142" t="s">
        <v>842</v>
      </c>
      <c r="G211" s="143" t="s">
        <v>275</v>
      </c>
      <c r="H211" s="144">
        <v>0.3</v>
      </c>
      <c r="I211" s="144">
        <v>61.03</v>
      </c>
      <c r="J211" s="144">
        <f t="shared" si="20"/>
        <v>18.309000000000001</v>
      </c>
      <c r="K211" s="145"/>
      <c r="L211" s="28"/>
      <c r="M211" s="146" t="s">
        <v>1</v>
      </c>
      <c r="N211" s="147" t="s">
        <v>37</v>
      </c>
      <c r="O211" s="148">
        <v>3.786</v>
      </c>
      <c r="P211" s="148">
        <f t="shared" si="21"/>
        <v>1.1357999999999999</v>
      </c>
      <c r="Q211" s="148">
        <v>0</v>
      </c>
      <c r="R211" s="148">
        <f t="shared" si="22"/>
        <v>0</v>
      </c>
      <c r="S211" s="148">
        <v>0</v>
      </c>
      <c r="T211" s="149">
        <f t="shared" si="23"/>
        <v>0</v>
      </c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R211" s="150" t="s">
        <v>162</v>
      </c>
      <c r="AT211" s="150" t="s">
        <v>132</v>
      </c>
      <c r="AU211" s="150" t="s">
        <v>137</v>
      </c>
      <c r="AY211" s="14" t="s">
        <v>129</v>
      </c>
      <c r="BE211" s="151">
        <f t="shared" si="24"/>
        <v>0</v>
      </c>
      <c r="BF211" s="151">
        <f t="shared" si="25"/>
        <v>18.309000000000001</v>
      </c>
      <c r="BG211" s="151">
        <f t="shared" si="26"/>
        <v>0</v>
      </c>
      <c r="BH211" s="151">
        <f t="shared" si="27"/>
        <v>0</v>
      </c>
      <c r="BI211" s="151">
        <f t="shared" si="28"/>
        <v>0</v>
      </c>
      <c r="BJ211" s="14" t="s">
        <v>137</v>
      </c>
      <c r="BK211" s="152">
        <f t="shared" si="29"/>
        <v>18.309000000000001</v>
      </c>
      <c r="BL211" s="14" t="s">
        <v>162</v>
      </c>
      <c r="BM211" s="150" t="s">
        <v>843</v>
      </c>
    </row>
    <row r="212" spans="1:65" s="2" customFormat="1" ht="14.45" customHeight="1">
      <c r="A212" s="27"/>
      <c r="B212" s="139"/>
      <c r="C212" s="140" t="s">
        <v>467</v>
      </c>
      <c r="D212" s="140" t="s">
        <v>132</v>
      </c>
      <c r="E212" s="141" t="s">
        <v>844</v>
      </c>
      <c r="F212" s="142" t="s">
        <v>845</v>
      </c>
      <c r="G212" s="143" t="s">
        <v>846</v>
      </c>
      <c r="H212" s="144">
        <v>1</v>
      </c>
      <c r="I212" s="144">
        <v>311.87</v>
      </c>
      <c r="J212" s="144">
        <f t="shared" si="20"/>
        <v>311.87</v>
      </c>
      <c r="K212" s="145"/>
      <c r="L212" s="28"/>
      <c r="M212" s="146" t="s">
        <v>1</v>
      </c>
      <c r="N212" s="147" t="s">
        <v>37</v>
      </c>
      <c r="O212" s="148">
        <v>0</v>
      </c>
      <c r="P212" s="148">
        <f t="shared" si="21"/>
        <v>0</v>
      </c>
      <c r="Q212" s="148">
        <v>0</v>
      </c>
      <c r="R212" s="148">
        <f t="shared" si="22"/>
        <v>0</v>
      </c>
      <c r="S212" s="148">
        <v>0</v>
      </c>
      <c r="T212" s="149">
        <f t="shared" si="23"/>
        <v>0</v>
      </c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R212" s="150" t="s">
        <v>136</v>
      </c>
      <c r="AT212" s="150" t="s">
        <v>132</v>
      </c>
      <c r="AU212" s="150" t="s">
        <v>137</v>
      </c>
      <c r="AY212" s="14" t="s">
        <v>129</v>
      </c>
      <c r="BE212" s="151">
        <f t="shared" si="24"/>
        <v>0</v>
      </c>
      <c r="BF212" s="151">
        <f t="shared" si="25"/>
        <v>311.87</v>
      </c>
      <c r="BG212" s="151">
        <f t="shared" si="26"/>
        <v>0</v>
      </c>
      <c r="BH212" s="151">
        <f t="shared" si="27"/>
        <v>0</v>
      </c>
      <c r="BI212" s="151">
        <f t="shared" si="28"/>
        <v>0</v>
      </c>
      <c r="BJ212" s="14" t="s">
        <v>137</v>
      </c>
      <c r="BK212" s="152">
        <f t="shared" si="29"/>
        <v>311.87</v>
      </c>
      <c r="BL212" s="14" t="s">
        <v>136</v>
      </c>
      <c r="BM212" s="150" t="s">
        <v>847</v>
      </c>
    </row>
    <row r="213" spans="1:65" s="2" customFormat="1" ht="14.45" customHeight="1">
      <c r="A213" s="27"/>
      <c r="B213" s="139"/>
      <c r="C213" s="140" t="s">
        <v>303</v>
      </c>
      <c r="D213" s="140" t="s">
        <v>132</v>
      </c>
      <c r="E213" s="141" t="s">
        <v>848</v>
      </c>
      <c r="F213" s="142" t="s">
        <v>849</v>
      </c>
      <c r="G213" s="143" t="s">
        <v>313</v>
      </c>
      <c r="H213" s="144">
        <v>47.262</v>
      </c>
      <c r="I213" s="144">
        <v>0.35205192000000002</v>
      </c>
      <c r="J213" s="144">
        <f t="shared" si="20"/>
        <v>16.638999999999999</v>
      </c>
      <c r="K213" s="145"/>
      <c r="L213" s="28"/>
      <c r="M213" s="162" t="s">
        <v>1</v>
      </c>
      <c r="N213" s="163" t="s">
        <v>37</v>
      </c>
      <c r="O213" s="164">
        <v>0</v>
      </c>
      <c r="P213" s="164">
        <f t="shared" si="21"/>
        <v>0</v>
      </c>
      <c r="Q213" s="164">
        <v>0</v>
      </c>
      <c r="R213" s="164">
        <f t="shared" si="22"/>
        <v>0</v>
      </c>
      <c r="S213" s="164">
        <v>0</v>
      </c>
      <c r="T213" s="165">
        <f t="shared" si="23"/>
        <v>0</v>
      </c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R213" s="150" t="s">
        <v>162</v>
      </c>
      <c r="AT213" s="150" t="s">
        <v>132</v>
      </c>
      <c r="AU213" s="150" t="s">
        <v>137</v>
      </c>
      <c r="AY213" s="14" t="s">
        <v>129</v>
      </c>
      <c r="BE213" s="151">
        <f t="shared" si="24"/>
        <v>0</v>
      </c>
      <c r="BF213" s="151">
        <f t="shared" si="25"/>
        <v>16.638999999999999</v>
      </c>
      <c r="BG213" s="151">
        <f t="shared" si="26"/>
        <v>0</v>
      </c>
      <c r="BH213" s="151">
        <f t="shared" si="27"/>
        <v>0</v>
      </c>
      <c r="BI213" s="151">
        <f t="shared" si="28"/>
        <v>0</v>
      </c>
      <c r="BJ213" s="14" t="s">
        <v>137</v>
      </c>
      <c r="BK213" s="152">
        <f t="shared" si="29"/>
        <v>16.638999999999999</v>
      </c>
      <c r="BL213" s="14" t="s">
        <v>162</v>
      </c>
      <c r="BM213" s="150" t="s">
        <v>850</v>
      </c>
    </row>
    <row r="214" spans="1:65" s="2" customFormat="1" ht="6.95" customHeight="1">
      <c r="A214" s="27"/>
      <c r="B214" s="42"/>
      <c r="C214" s="43"/>
      <c r="D214" s="43"/>
      <c r="E214" s="43"/>
      <c r="F214" s="43"/>
      <c r="G214" s="43"/>
      <c r="H214" s="43"/>
      <c r="I214" s="43"/>
      <c r="J214" s="43"/>
      <c r="K214" s="43"/>
      <c r="L214" s="28"/>
      <c r="M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</row>
  </sheetData>
  <autoFilter ref="C118:K213"/>
  <mergeCells count="9">
    <mergeCell ref="E86:H86"/>
    <mergeCell ref="E109:H109"/>
    <mergeCell ref="E111:H111"/>
    <mergeCell ref="L2:V2"/>
    <mergeCell ref="E7:H7"/>
    <mergeCell ref="E9:H9"/>
    <mergeCell ref="E18:H18"/>
    <mergeCell ref="E27:H27"/>
    <mergeCell ref="E84:H84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11"/>
  <sheetViews>
    <sheetView showGridLines="0" view="pageBreakPreview" topLeftCell="A126" zoomScale="60" zoomScaleNormal="100" workbookViewId="0">
      <selection activeCell="I126" sqref="I126:I210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>
      <c r="A1" s="88"/>
    </row>
    <row r="2" spans="1:46" s="1" customFormat="1" ht="36.950000000000003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4" t="s">
        <v>86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>
      <c r="B4" s="17"/>
      <c r="D4" s="18" t="s">
        <v>90</v>
      </c>
      <c r="L4" s="17"/>
      <c r="M4" s="89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3" t="s">
        <v>12</v>
      </c>
      <c r="L6" s="17"/>
    </row>
    <row r="7" spans="1:46" s="1" customFormat="1" ht="24" customHeight="1">
      <c r="B7" s="17"/>
      <c r="E7" s="212" t="str">
        <f>'Rekapitulácia stavby'!K6</f>
        <v>Oprava internátu SPoŠ 1NP Bernolákovo bunky A10,A9,A5,A4 + vstup,čiastočne chodba 1.04</v>
      </c>
      <c r="F7" s="213"/>
      <c r="G7" s="213"/>
      <c r="H7" s="213"/>
      <c r="L7" s="17"/>
    </row>
    <row r="8" spans="1:46" s="2" customFormat="1" ht="12" customHeight="1">
      <c r="A8" s="27"/>
      <c r="B8" s="28"/>
      <c r="C8" s="27"/>
      <c r="D8" s="23" t="s">
        <v>91</v>
      </c>
      <c r="E8" s="27"/>
      <c r="F8" s="27"/>
      <c r="G8" s="27"/>
      <c r="H8" s="27"/>
      <c r="I8" s="27"/>
      <c r="J8" s="27"/>
      <c r="K8" s="27"/>
      <c r="L8" s="3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46" s="2" customFormat="1" ht="16.5" customHeight="1">
      <c r="A9" s="27"/>
      <c r="B9" s="28"/>
      <c r="C9" s="27"/>
      <c r="D9" s="27"/>
      <c r="E9" s="202" t="s">
        <v>1082</v>
      </c>
      <c r="F9" s="211"/>
      <c r="G9" s="211"/>
      <c r="H9" s="211"/>
      <c r="I9" s="27"/>
      <c r="J9" s="27"/>
      <c r="K9" s="27"/>
      <c r="L9" s="3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3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2" customHeight="1">
      <c r="A11" s="27"/>
      <c r="B11" s="28"/>
      <c r="C11" s="27"/>
      <c r="D11" s="23" t="s">
        <v>13</v>
      </c>
      <c r="E11" s="27"/>
      <c r="F11" s="21" t="s">
        <v>1</v>
      </c>
      <c r="G11" s="27"/>
      <c r="H11" s="27"/>
      <c r="I11" s="23" t="s">
        <v>15</v>
      </c>
      <c r="J11" s="21" t="s">
        <v>1</v>
      </c>
      <c r="K11" s="27"/>
      <c r="L11" s="3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t="12" customHeight="1">
      <c r="A12" s="27"/>
      <c r="B12" s="28"/>
      <c r="C12" s="27"/>
      <c r="D12" s="23" t="s">
        <v>17</v>
      </c>
      <c r="E12" s="27"/>
      <c r="F12" s="21" t="s">
        <v>18</v>
      </c>
      <c r="G12" s="27"/>
      <c r="H12" s="27"/>
      <c r="I12" s="23" t="s">
        <v>19</v>
      </c>
      <c r="J12" s="168">
        <v>44172</v>
      </c>
      <c r="K12" s="27"/>
      <c r="L12" s="3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0.9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3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customHeight="1">
      <c r="A14" s="27"/>
      <c r="B14" s="28"/>
      <c r="C14" s="27"/>
      <c r="D14" s="23" t="s">
        <v>22</v>
      </c>
      <c r="E14" s="27"/>
      <c r="F14" s="174" t="s">
        <v>1084</v>
      </c>
      <c r="G14" s="27"/>
      <c r="H14" s="27"/>
      <c r="I14" s="23" t="s">
        <v>23</v>
      </c>
      <c r="J14" s="21" t="str">
        <f>IF('Rekapitulácia stavby'!AN10="","",'Rekapitulácia stavby'!AN10)</f>
        <v/>
      </c>
      <c r="K14" s="27"/>
      <c r="L14" s="3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8" customHeight="1">
      <c r="A15" s="27"/>
      <c r="B15" s="28"/>
      <c r="C15" s="27"/>
      <c r="D15" s="27"/>
      <c r="E15" s="21" t="str">
        <f>IF('Rekapitulácia stavby'!E11="","",'Rekapitulácia stavby'!E11)</f>
        <v xml:space="preserve"> </v>
      </c>
      <c r="F15" s="27"/>
      <c r="G15" s="27"/>
      <c r="H15" s="27"/>
      <c r="I15" s="23" t="s">
        <v>24</v>
      </c>
      <c r="J15" s="21" t="str">
        <f>IF('Rekapitulácia stavby'!AN11="","",'Rekapitulácia stavby'!AN11)</f>
        <v/>
      </c>
      <c r="K15" s="27"/>
      <c r="L15" s="3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6.9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3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2" customHeight="1">
      <c r="A17" s="27"/>
      <c r="B17" s="28"/>
      <c r="C17" s="27"/>
      <c r="D17" s="23" t="s">
        <v>25</v>
      </c>
      <c r="E17" s="27"/>
      <c r="F17" s="174" t="s">
        <v>1085</v>
      </c>
      <c r="G17" s="27"/>
      <c r="H17" s="27"/>
      <c r="I17" s="23" t="s">
        <v>23</v>
      </c>
      <c r="J17" s="21">
        <f>'Rekapitulácia stavby'!AN13</f>
        <v>31619916</v>
      </c>
      <c r="K17" s="27"/>
      <c r="L17" s="3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18" customHeight="1">
      <c r="A18" s="27"/>
      <c r="B18" s="28"/>
      <c r="C18" s="27"/>
      <c r="D18" s="27"/>
      <c r="E18" s="186" t="str">
        <f>'Rekapitulácia stavby'!E14</f>
        <v xml:space="preserve"> </v>
      </c>
      <c r="F18" s="186"/>
      <c r="G18" s="186"/>
      <c r="H18" s="186"/>
      <c r="I18" s="23" t="s">
        <v>24</v>
      </c>
      <c r="J18" s="21" t="str">
        <f>'Rekapitulácia stavby'!AN14</f>
        <v>SK2020441907</v>
      </c>
      <c r="K18" s="27"/>
      <c r="L18" s="3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6.9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2" customHeight="1">
      <c r="A20" s="27"/>
      <c r="B20" s="28"/>
      <c r="C20" s="27"/>
      <c r="D20" s="23" t="s">
        <v>26</v>
      </c>
      <c r="E20" s="27"/>
      <c r="F20" s="27"/>
      <c r="G20" s="27"/>
      <c r="H20" s="27"/>
      <c r="I20" s="23" t="s">
        <v>23</v>
      </c>
      <c r="J20" s="21" t="str">
        <f>IF('Rekapitulácia stavby'!AN16="","",'Rekapitulácia stavby'!AN16)</f>
        <v/>
      </c>
      <c r="K20" s="27"/>
      <c r="L20" s="3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18" customHeight="1">
      <c r="A21" s="27"/>
      <c r="B21" s="28"/>
      <c r="C21" s="27"/>
      <c r="D21" s="27"/>
      <c r="E21" s="21" t="str">
        <f>IF('Rekapitulácia stavby'!E17="","",'Rekapitulácia stavby'!E17)</f>
        <v xml:space="preserve"> </v>
      </c>
      <c r="F21" s="27"/>
      <c r="G21" s="27"/>
      <c r="H21" s="27"/>
      <c r="I21" s="23" t="s">
        <v>24</v>
      </c>
      <c r="J21" s="21" t="str">
        <f>IF('Rekapitulácia stavby'!AN17="","",'Rekapitulácia stavby'!AN17)</f>
        <v/>
      </c>
      <c r="K21" s="27"/>
      <c r="L21" s="3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6.9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3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2" customHeight="1">
      <c r="A23" s="27"/>
      <c r="B23" s="28"/>
      <c r="C23" s="27"/>
      <c r="D23" s="23" t="s">
        <v>29</v>
      </c>
      <c r="E23" s="27"/>
      <c r="F23" s="27"/>
      <c r="G23" s="27"/>
      <c r="H23" s="27"/>
      <c r="I23" s="23" t="s">
        <v>23</v>
      </c>
      <c r="J23" s="21" t="str">
        <f>IF('Rekapitulácia stavby'!AN19="","",'Rekapitulácia stavby'!AN19)</f>
        <v/>
      </c>
      <c r="K23" s="27"/>
      <c r="L23" s="3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18" customHeight="1">
      <c r="A24" s="27"/>
      <c r="B24" s="28"/>
      <c r="C24" s="27"/>
      <c r="D24" s="27"/>
      <c r="E24" s="21" t="str">
        <f>IF('Rekapitulácia stavby'!E20="","",'Rekapitulácia stavby'!E20)</f>
        <v xml:space="preserve"> </v>
      </c>
      <c r="F24" s="27"/>
      <c r="G24" s="27"/>
      <c r="H24" s="27"/>
      <c r="I24" s="23" t="s">
        <v>24</v>
      </c>
      <c r="J24" s="21" t="str">
        <f>IF('Rekapitulácia stavby'!AN20="","",'Rekapitulácia stavby'!AN20)</f>
        <v/>
      </c>
      <c r="K24" s="27"/>
      <c r="L24" s="3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6.9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3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2" customHeight="1">
      <c r="A26" s="27"/>
      <c r="B26" s="28"/>
      <c r="C26" s="27"/>
      <c r="D26" s="23" t="s">
        <v>30</v>
      </c>
      <c r="E26" s="27"/>
      <c r="F26" s="27"/>
      <c r="G26" s="27"/>
      <c r="H26" s="27"/>
      <c r="I26" s="27"/>
      <c r="J26" s="27"/>
      <c r="K26" s="27"/>
      <c r="L26" s="3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8" customFormat="1" ht="16.5" customHeight="1">
      <c r="A27" s="90"/>
      <c r="B27" s="91"/>
      <c r="C27" s="90"/>
      <c r="D27" s="90"/>
      <c r="E27" s="188" t="s">
        <v>1</v>
      </c>
      <c r="F27" s="188"/>
      <c r="G27" s="188"/>
      <c r="H27" s="188"/>
      <c r="I27" s="90"/>
      <c r="J27" s="90"/>
      <c r="K27" s="90"/>
      <c r="L27" s="92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</row>
    <row r="28" spans="1:31" s="2" customFormat="1" ht="6.9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3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2" customFormat="1" ht="6.95" customHeight="1">
      <c r="A29" s="27"/>
      <c r="B29" s="28"/>
      <c r="C29" s="27"/>
      <c r="D29" s="61"/>
      <c r="E29" s="61"/>
      <c r="F29" s="61"/>
      <c r="G29" s="61"/>
      <c r="H29" s="61"/>
      <c r="I29" s="61"/>
      <c r="J29" s="61"/>
      <c r="K29" s="61"/>
      <c r="L29" s="3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s="2" customFormat="1" ht="25.35" customHeight="1">
      <c r="A30" s="27"/>
      <c r="B30" s="28"/>
      <c r="C30" s="27"/>
      <c r="D30" s="93" t="s">
        <v>31</v>
      </c>
      <c r="E30" s="27"/>
      <c r="F30" s="27"/>
      <c r="G30" s="27"/>
      <c r="H30" s="27"/>
      <c r="I30" s="27"/>
      <c r="J30" s="66">
        <f>ROUND(J123, 2)</f>
        <v>47544.54</v>
      </c>
      <c r="K30" s="27"/>
      <c r="L30" s="3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5" customHeight="1">
      <c r="A31" s="27"/>
      <c r="B31" s="28"/>
      <c r="C31" s="27"/>
      <c r="D31" s="61"/>
      <c r="E31" s="61"/>
      <c r="F31" s="61"/>
      <c r="G31" s="61"/>
      <c r="H31" s="61"/>
      <c r="I31" s="61"/>
      <c r="J31" s="61"/>
      <c r="K31" s="61"/>
      <c r="L31" s="3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14.45" customHeight="1">
      <c r="A32" s="27"/>
      <c r="B32" s="28"/>
      <c r="C32" s="27"/>
      <c r="D32" s="27"/>
      <c r="E32" s="27"/>
      <c r="F32" s="31" t="s">
        <v>33</v>
      </c>
      <c r="G32" s="27"/>
      <c r="H32" s="27"/>
      <c r="I32" s="31" t="s">
        <v>32</v>
      </c>
      <c r="J32" s="31" t="s">
        <v>34</v>
      </c>
      <c r="K32" s="27"/>
      <c r="L32" s="3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14.45" customHeight="1">
      <c r="A33" s="27"/>
      <c r="B33" s="28"/>
      <c r="C33" s="27"/>
      <c r="D33" s="94" t="s">
        <v>35</v>
      </c>
      <c r="E33" s="23" t="s">
        <v>36</v>
      </c>
      <c r="F33" s="95">
        <f>ROUND((SUM(BE123:BE210)),  2)</f>
        <v>0</v>
      </c>
      <c r="G33" s="27"/>
      <c r="H33" s="27"/>
      <c r="I33" s="96">
        <v>0.2</v>
      </c>
      <c r="J33" s="95">
        <f>ROUND(((SUM(BE123:BE210))*I33),  2)</f>
        <v>0</v>
      </c>
      <c r="K33" s="27"/>
      <c r="L33" s="3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customHeight="1">
      <c r="A34" s="27"/>
      <c r="B34" s="28"/>
      <c r="C34" s="27"/>
      <c r="D34" s="27"/>
      <c r="E34" s="23" t="s">
        <v>37</v>
      </c>
      <c r="F34" s="95">
        <f>ROUND((SUM(BF123:BF210)),  2)</f>
        <v>47544.54</v>
      </c>
      <c r="G34" s="27"/>
      <c r="H34" s="27"/>
      <c r="I34" s="96">
        <v>0.2</v>
      </c>
      <c r="J34" s="95">
        <f>ROUND(((SUM(BF123:BF210))*I34),  2)</f>
        <v>9508.91</v>
      </c>
      <c r="K34" s="27"/>
      <c r="L34" s="3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>
      <c r="A35" s="27"/>
      <c r="B35" s="28"/>
      <c r="C35" s="27"/>
      <c r="D35" s="27"/>
      <c r="E35" s="23" t="s">
        <v>38</v>
      </c>
      <c r="F35" s="95">
        <f>ROUND((SUM(BG123:BG210)),  2)</f>
        <v>0</v>
      </c>
      <c r="G35" s="27"/>
      <c r="H35" s="27"/>
      <c r="I35" s="96">
        <v>0.2</v>
      </c>
      <c r="J35" s="95">
        <f>0</f>
        <v>0</v>
      </c>
      <c r="K35" s="27"/>
      <c r="L35" s="3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5" hidden="1" customHeight="1">
      <c r="A36" s="27"/>
      <c r="B36" s="28"/>
      <c r="C36" s="27"/>
      <c r="D36" s="27"/>
      <c r="E36" s="23" t="s">
        <v>39</v>
      </c>
      <c r="F36" s="95">
        <f>ROUND((SUM(BH123:BH210)),  2)</f>
        <v>0</v>
      </c>
      <c r="G36" s="27"/>
      <c r="H36" s="27"/>
      <c r="I36" s="96">
        <v>0.2</v>
      </c>
      <c r="J36" s="95">
        <f>0</f>
        <v>0</v>
      </c>
      <c r="K36" s="27"/>
      <c r="L36" s="3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5" hidden="1" customHeight="1">
      <c r="A37" s="27"/>
      <c r="B37" s="28"/>
      <c r="C37" s="27"/>
      <c r="D37" s="27"/>
      <c r="E37" s="23" t="s">
        <v>40</v>
      </c>
      <c r="F37" s="95">
        <f>ROUND((SUM(BI123:BI210)),  2)</f>
        <v>0</v>
      </c>
      <c r="G37" s="27"/>
      <c r="H37" s="27"/>
      <c r="I37" s="96">
        <v>0</v>
      </c>
      <c r="J37" s="95">
        <f>0</f>
        <v>0</v>
      </c>
      <c r="K37" s="27"/>
      <c r="L37" s="3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6.9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3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25.35" customHeight="1">
      <c r="A39" s="27"/>
      <c r="B39" s="28"/>
      <c r="C39" s="97"/>
      <c r="D39" s="98" t="s">
        <v>41</v>
      </c>
      <c r="E39" s="55"/>
      <c r="F39" s="55"/>
      <c r="G39" s="99" t="s">
        <v>42</v>
      </c>
      <c r="H39" s="100" t="s">
        <v>43</v>
      </c>
      <c r="I39" s="55"/>
      <c r="J39" s="101">
        <f>SUM(J30:J37)</f>
        <v>57053.45</v>
      </c>
      <c r="K39" s="102"/>
      <c r="L39" s="3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14.4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3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7"/>
      <c r="D50" s="38" t="s">
        <v>44</v>
      </c>
      <c r="E50" s="39"/>
      <c r="F50" s="39"/>
      <c r="G50" s="38" t="s">
        <v>45</v>
      </c>
      <c r="H50" s="39"/>
      <c r="I50" s="39"/>
      <c r="J50" s="39"/>
      <c r="K50" s="39"/>
      <c r="L50" s="37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7"/>
      <c r="B61" s="28"/>
      <c r="C61" s="27"/>
      <c r="D61" s="40" t="s">
        <v>46</v>
      </c>
      <c r="E61" s="30"/>
      <c r="F61" s="103" t="s">
        <v>47</v>
      </c>
      <c r="G61" s="40" t="s">
        <v>46</v>
      </c>
      <c r="H61" s="30"/>
      <c r="I61" s="30"/>
      <c r="J61" s="104" t="s">
        <v>47</v>
      </c>
      <c r="K61" s="30"/>
      <c r="L61" s="3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7"/>
      <c r="B65" s="28"/>
      <c r="C65" s="27"/>
      <c r="D65" s="38" t="s">
        <v>48</v>
      </c>
      <c r="E65" s="41"/>
      <c r="F65" s="41"/>
      <c r="G65" s="38" t="s">
        <v>49</v>
      </c>
      <c r="H65" s="41"/>
      <c r="I65" s="41"/>
      <c r="J65" s="41"/>
      <c r="K65" s="41"/>
      <c r="L65" s="3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7"/>
      <c r="B76" s="28"/>
      <c r="C76" s="27"/>
      <c r="D76" s="40" t="s">
        <v>46</v>
      </c>
      <c r="E76" s="30"/>
      <c r="F76" s="103" t="s">
        <v>47</v>
      </c>
      <c r="G76" s="40" t="s">
        <v>46</v>
      </c>
      <c r="H76" s="30"/>
      <c r="I76" s="30"/>
      <c r="J76" s="104" t="s">
        <v>47</v>
      </c>
      <c r="K76" s="30"/>
      <c r="L76" s="3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5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81" spans="1:47" s="2" customFormat="1" ht="6.95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47" s="2" customFormat="1" ht="24.95" customHeight="1">
      <c r="A82" s="27"/>
      <c r="B82" s="28"/>
      <c r="C82" s="18" t="s">
        <v>93</v>
      </c>
      <c r="D82" s="27"/>
      <c r="E82" s="27"/>
      <c r="F82" s="27"/>
      <c r="G82" s="27"/>
      <c r="H82" s="27"/>
      <c r="I82" s="27"/>
      <c r="J82" s="27"/>
      <c r="K82" s="27"/>
      <c r="L82" s="3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47" s="2" customFormat="1" ht="6.9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3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47" s="2" customFormat="1" ht="12" customHeight="1">
      <c r="A84" s="27"/>
      <c r="B84" s="28"/>
      <c r="C84" s="23" t="s">
        <v>12</v>
      </c>
      <c r="D84" s="27"/>
      <c r="E84" s="27"/>
      <c r="F84" s="27"/>
      <c r="G84" s="27"/>
      <c r="H84" s="27"/>
      <c r="I84" s="27"/>
      <c r="J84" s="27"/>
      <c r="K84" s="27"/>
      <c r="L84" s="3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47" s="2" customFormat="1" ht="24" customHeight="1">
      <c r="A85" s="27"/>
      <c r="B85" s="28"/>
      <c r="C85" s="27"/>
      <c r="D85" s="27"/>
      <c r="E85" s="212" t="str">
        <f>E7</f>
        <v>Oprava internátu SPoŠ 1NP Bernolákovo bunky A10,A9,A5,A4 + vstup,čiastočne chodba 1.04</v>
      </c>
      <c r="F85" s="213"/>
      <c r="G85" s="213"/>
      <c r="H85" s="213"/>
      <c r="I85" s="27"/>
      <c r="J85" s="27"/>
      <c r="K85" s="27"/>
      <c r="L85" s="3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47" s="2" customFormat="1" ht="12" customHeight="1">
      <c r="A86" s="27"/>
      <c r="B86" s="28"/>
      <c r="C86" s="23" t="s">
        <v>91</v>
      </c>
      <c r="D86" s="27"/>
      <c r="E86" s="27"/>
      <c r="F86" s="27"/>
      <c r="G86" s="27"/>
      <c r="H86" s="27"/>
      <c r="I86" s="27"/>
      <c r="J86" s="27"/>
      <c r="K86" s="27"/>
      <c r="L86" s="3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47" s="2" customFormat="1" ht="16.5" customHeight="1">
      <c r="A87" s="27"/>
      <c r="B87" s="28"/>
      <c r="C87" s="27"/>
      <c r="D87" s="27"/>
      <c r="E87" s="202" t="str">
        <f>E9</f>
        <v>SO03 - Elektroinštalácia  chodba + bunky A10,A9,A5,A4,</v>
      </c>
      <c r="F87" s="211"/>
      <c r="G87" s="211"/>
      <c r="H87" s="211"/>
      <c r="I87" s="27"/>
      <c r="J87" s="27"/>
      <c r="K87" s="27"/>
      <c r="L87" s="3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47" s="2" customFormat="1" ht="6.9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3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47" s="2" customFormat="1" ht="12" customHeight="1">
      <c r="A89" s="27"/>
      <c r="B89" s="28"/>
      <c r="C89" s="23" t="s">
        <v>17</v>
      </c>
      <c r="D89" s="27"/>
      <c r="E89" s="27"/>
      <c r="F89" s="21" t="str">
        <f>F12</f>
        <v xml:space="preserve"> </v>
      </c>
      <c r="G89" s="27"/>
      <c r="H89" s="27"/>
      <c r="I89" s="23" t="s">
        <v>19</v>
      </c>
      <c r="J89" s="50">
        <f>IF(J12="","",J12)</f>
        <v>44172</v>
      </c>
      <c r="K89" s="27"/>
      <c r="L89" s="3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47" s="2" customFormat="1" ht="6.9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3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47" s="2" customFormat="1" ht="15.2" customHeight="1">
      <c r="A91" s="27"/>
      <c r="B91" s="28"/>
      <c r="C91" s="23" t="s">
        <v>22</v>
      </c>
      <c r="D91" s="27"/>
      <c r="E91" s="27"/>
      <c r="F91" s="167" t="s">
        <v>1084</v>
      </c>
      <c r="G91" s="27"/>
      <c r="H91" s="27"/>
      <c r="I91" s="23" t="s">
        <v>26</v>
      </c>
      <c r="J91" s="25" t="str">
        <f>E21</f>
        <v xml:space="preserve"> </v>
      </c>
      <c r="K91" s="27"/>
      <c r="L91" s="3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47" s="2" customFormat="1" ht="15.2" customHeight="1">
      <c r="A92" s="27"/>
      <c r="B92" s="28"/>
      <c r="C92" s="23" t="s">
        <v>25</v>
      </c>
      <c r="D92" s="27"/>
      <c r="E92" s="27"/>
      <c r="F92" s="167" t="s">
        <v>1085</v>
      </c>
      <c r="G92" s="27"/>
      <c r="H92" s="27"/>
      <c r="I92" s="23" t="s">
        <v>29</v>
      </c>
      <c r="J92" s="25" t="str">
        <f>E24</f>
        <v xml:space="preserve"> </v>
      </c>
      <c r="K92" s="27"/>
      <c r="L92" s="3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47" s="2" customFormat="1" ht="10.3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3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47" s="2" customFormat="1" ht="29.25" customHeight="1">
      <c r="A94" s="27"/>
      <c r="B94" s="28"/>
      <c r="C94" s="105" t="s">
        <v>94</v>
      </c>
      <c r="D94" s="97"/>
      <c r="E94" s="97"/>
      <c r="F94" s="97"/>
      <c r="G94" s="97"/>
      <c r="H94" s="97"/>
      <c r="I94" s="97"/>
      <c r="J94" s="106" t="s">
        <v>95</v>
      </c>
      <c r="K94" s="97"/>
      <c r="L94" s="3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47" s="2" customFormat="1" ht="10.3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3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47" s="2" customFormat="1" ht="22.9" customHeight="1">
      <c r="A96" s="27"/>
      <c r="B96" s="28"/>
      <c r="C96" s="107" t="s">
        <v>96</v>
      </c>
      <c r="D96" s="27"/>
      <c r="E96" s="27"/>
      <c r="F96" s="27"/>
      <c r="G96" s="27"/>
      <c r="H96" s="27"/>
      <c r="I96" s="27"/>
      <c r="J96" s="66">
        <f>J123</f>
        <v>47544.54</v>
      </c>
      <c r="K96" s="27"/>
      <c r="L96" s="3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U96" s="14" t="s">
        <v>97</v>
      </c>
    </row>
    <row r="97" spans="1:31" s="9" customFormat="1" ht="24.95" customHeight="1">
      <c r="B97" s="108"/>
      <c r="D97" s="109" t="s">
        <v>851</v>
      </c>
      <c r="E97" s="110"/>
      <c r="F97" s="110"/>
      <c r="G97" s="110"/>
      <c r="H97" s="110"/>
      <c r="I97" s="110"/>
      <c r="J97" s="111">
        <f>J124</f>
        <v>25883.050000000003</v>
      </c>
      <c r="L97" s="108"/>
    </row>
    <row r="98" spans="1:31" s="10" customFormat="1" ht="19.899999999999999" customHeight="1">
      <c r="B98" s="112"/>
      <c r="D98" s="113" t="s">
        <v>852</v>
      </c>
      <c r="E98" s="114"/>
      <c r="F98" s="114"/>
      <c r="G98" s="114"/>
      <c r="H98" s="114"/>
      <c r="I98" s="114"/>
      <c r="J98" s="115">
        <f>J125</f>
        <v>25883.050000000003</v>
      </c>
      <c r="L98" s="112"/>
    </row>
    <row r="99" spans="1:31" s="9" customFormat="1" ht="24.95" customHeight="1">
      <c r="B99" s="108"/>
      <c r="D99" s="109" t="s">
        <v>853</v>
      </c>
      <c r="E99" s="110"/>
      <c r="F99" s="110"/>
      <c r="G99" s="110"/>
      <c r="H99" s="110"/>
      <c r="I99" s="110"/>
      <c r="J99" s="111">
        <f>J171</f>
        <v>4296.82</v>
      </c>
      <c r="L99" s="108"/>
    </row>
    <row r="100" spans="1:31" s="10" customFormat="1" ht="19.899999999999999" customHeight="1">
      <c r="B100" s="112"/>
      <c r="D100" s="113" t="s">
        <v>854</v>
      </c>
      <c r="E100" s="114"/>
      <c r="F100" s="114"/>
      <c r="G100" s="114"/>
      <c r="H100" s="114"/>
      <c r="I100" s="114"/>
      <c r="J100" s="115">
        <f>J178</f>
        <v>1684.3</v>
      </c>
      <c r="L100" s="112"/>
    </row>
    <row r="101" spans="1:31" s="9" customFormat="1" ht="24.95" customHeight="1">
      <c r="B101" s="108"/>
      <c r="D101" s="109" t="s">
        <v>855</v>
      </c>
      <c r="E101" s="110"/>
      <c r="F101" s="110"/>
      <c r="G101" s="110"/>
      <c r="H101" s="110"/>
      <c r="I101" s="110"/>
      <c r="J101" s="111">
        <f>J181</f>
        <v>7227.61</v>
      </c>
      <c r="L101" s="108"/>
    </row>
    <row r="102" spans="1:31" s="9" customFormat="1" ht="24.95" customHeight="1">
      <c r="B102" s="108"/>
      <c r="D102" s="109" t="s">
        <v>856</v>
      </c>
      <c r="E102" s="110"/>
      <c r="F102" s="110"/>
      <c r="G102" s="110"/>
      <c r="H102" s="110"/>
      <c r="I102" s="110"/>
      <c r="J102" s="111">
        <f>J201</f>
        <v>9705.1099999999988</v>
      </c>
      <c r="L102" s="108"/>
    </row>
    <row r="103" spans="1:31" s="9" customFormat="1" ht="24.95" customHeight="1">
      <c r="B103" s="108"/>
      <c r="D103" s="109" t="s">
        <v>857</v>
      </c>
      <c r="E103" s="110"/>
      <c r="F103" s="110"/>
      <c r="G103" s="110"/>
      <c r="H103" s="110"/>
      <c r="I103" s="110"/>
      <c r="J103" s="111">
        <f>J209</f>
        <v>431.95</v>
      </c>
      <c r="L103" s="108"/>
    </row>
    <row r="104" spans="1:31" s="2" customFormat="1" ht="21.75" customHeight="1">
      <c r="A104" s="27"/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3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</row>
    <row r="105" spans="1:31" s="2" customFormat="1" ht="6.95" customHeight="1">
      <c r="A105" s="27"/>
      <c r="B105" s="42"/>
      <c r="C105" s="43"/>
      <c r="D105" s="43"/>
      <c r="E105" s="43"/>
      <c r="F105" s="43"/>
      <c r="G105" s="43"/>
      <c r="H105" s="43"/>
      <c r="I105" s="43"/>
      <c r="J105" s="43"/>
      <c r="K105" s="43"/>
      <c r="L105" s="3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</row>
    <row r="109" spans="1:31" s="2" customFormat="1" ht="6.95" customHeight="1">
      <c r="A109" s="27"/>
      <c r="B109" s="44"/>
      <c r="C109" s="45"/>
      <c r="D109" s="45"/>
      <c r="E109" s="45"/>
      <c r="F109" s="45"/>
      <c r="G109" s="45"/>
      <c r="H109" s="45"/>
      <c r="I109" s="45"/>
      <c r="J109" s="45"/>
      <c r="K109" s="45"/>
      <c r="L109" s="3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</row>
    <row r="110" spans="1:31" s="2" customFormat="1" ht="24.95" customHeight="1">
      <c r="A110" s="27"/>
      <c r="B110" s="28"/>
      <c r="C110" s="18" t="s">
        <v>115</v>
      </c>
      <c r="D110" s="27"/>
      <c r="E110" s="27"/>
      <c r="F110" s="27"/>
      <c r="G110" s="27"/>
      <c r="H110" s="27"/>
      <c r="I110" s="27"/>
      <c r="J110" s="27"/>
      <c r="K110" s="27"/>
      <c r="L110" s="3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 s="2" customFormat="1" ht="6.95" customHeight="1">
      <c r="A111" s="27"/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3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 s="2" customFormat="1" ht="12" customHeight="1">
      <c r="A112" s="27"/>
      <c r="B112" s="28"/>
      <c r="C112" s="23" t="s">
        <v>12</v>
      </c>
      <c r="D112" s="27"/>
      <c r="E112" s="27"/>
      <c r="F112" s="27"/>
      <c r="G112" s="27"/>
      <c r="H112" s="27"/>
      <c r="I112" s="27"/>
      <c r="J112" s="27"/>
      <c r="K112" s="27"/>
      <c r="L112" s="3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5" s="2" customFormat="1" ht="24" customHeight="1">
      <c r="A113" s="27"/>
      <c r="B113" s="28"/>
      <c r="C113" s="27"/>
      <c r="D113" s="27"/>
      <c r="E113" s="212" t="str">
        <f>E7</f>
        <v>Oprava internátu SPoŠ 1NP Bernolákovo bunky A10,A9,A5,A4 + vstup,čiastočne chodba 1.04</v>
      </c>
      <c r="F113" s="213"/>
      <c r="G113" s="213"/>
      <c r="H113" s="213"/>
      <c r="I113" s="27"/>
      <c r="J113" s="27"/>
      <c r="K113" s="27"/>
      <c r="L113" s="3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5" s="2" customFormat="1" ht="12" customHeight="1">
      <c r="A114" s="27"/>
      <c r="B114" s="28"/>
      <c r="C114" s="23" t="s">
        <v>91</v>
      </c>
      <c r="D114" s="27"/>
      <c r="E114" s="27"/>
      <c r="F114" s="27"/>
      <c r="G114" s="27"/>
      <c r="H114" s="27"/>
      <c r="I114" s="27"/>
      <c r="J114" s="27"/>
      <c r="K114" s="27"/>
      <c r="L114" s="3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5" s="2" customFormat="1" ht="16.5" customHeight="1">
      <c r="A115" s="27"/>
      <c r="B115" s="28"/>
      <c r="C115" s="27"/>
      <c r="D115" s="27"/>
      <c r="E115" s="202" t="str">
        <f>E9</f>
        <v>SO03 - Elektroinštalácia  chodba + bunky A10,A9,A5,A4,</v>
      </c>
      <c r="F115" s="211"/>
      <c r="G115" s="211"/>
      <c r="H115" s="211"/>
      <c r="I115" s="27"/>
      <c r="J115" s="27"/>
      <c r="K115" s="27"/>
      <c r="L115" s="3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65" s="2" customFormat="1" ht="6.9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3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65" s="2" customFormat="1" ht="12" customHeight="1">
      <c r="A117" s="27"/>
      <c r="B117" s="28"/>
      <c r="C117" s="23" t="s">
        <v>17</v>
      </c>
      <c r="D117" s="27"/>
      <c r="E117" s="27"/>
      <c r="F117" s="21" t="str">
        <f>F12</f>
        <v xml:space="preserve"> </v>
      </c>
      <c r="G117" s="27"/>
      <c r="H117" s="27"/>
      <c r="I117" s="23" t="s">
        <v>19</v>
      </c>
      <c r="J117" s="50">
        <f>IF(J12="","",J12)</f>
        <v>44172</v>
      </c>
      <c r="K117" s="27"/>
      <c r="L117" s="3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5" s="2" customFormat="1" ht="6.95" customHeight="1">
      <c r="A118" s="27"/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3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</row>
    <row r="119" spans="1:65" s="2" customFormat="1" ht="15.2" customHeight="1">
      <c r="A119" s="27"/>
      <c r="B119" s="28"/>
      <c r="C119" s="23" t="s">
        <v>22</v>
      </c>
      <c r="D119" s="27"/>
      <c r="E119" s="27"/>
      <c r="F119" s="167" t="s">
        <v>1084</v>
      </c>
      <c r="G119" s="27"/>
      <c r="H119" s="27"/>
      <c r="I119" s="23" t="s">
        <v>26</v>
      </c>
      <c r="J119" s="25" t="str">
        <f>E21</f>
        <v xml:space="preserve"> </v>
      </c>
      <c r="K119" s="27"/>
      <c r="L119" s="3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65" s="2" customFormat="1" ht="15.2" customHeight="1">
      <c r="A120" s="27"/>
      <c r="B120" s="28"/>
      <c r="C120" s="23" t="s">
        <v>25</v>
      </c>
      <c r="D120" s="27"/>
      <c r="E120" s="27"/>
      <c r="F120" s="167" t="s">
        <v>1085</v>
      </c>
      <c r="G120" s="27"/>
      <c r="H120" s="27"/>
      <c r="I120" s="23" t="s">
        <v>29</v>
      </c>
      <c r="J120" s="25" t="str">
        <f>E24</f>
        <v xml:space="preserve"> </v>
      </c>
      <c r="K120" s="27"/>
      <c r="L120" s="3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</row>
    <row r="121" spans="1:65" s="2" customFormat="1" ht="10.3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3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</row>
    <row r="122" spans="1:65" s="11" customFormat="1" ht="29.25" customHeight="1">
      <c r="A122" s="116"/>
      <c r="B122" s="117"/>
      <c r="C122" s="118" t="s">
        <v>116</v>
      </c>
      <c r="D122" s="119" t="s">
        <v>56</v>
      </c>
      <c r="E122" s="119" t="s">
        <v>52</v>
      </c>
      <c r="F122" s="119" t="s">
        <v>53</v>
      </c>
      <c r="G122" s="119" t="s">
        <v>117</v>
      </c>
      <c r="H122" s="119" t="s">
        <v>118</v>
      </c>
      <c r="I122" s="119" t="s">
        <v>119</v>
      </c>
      <c r="J122" s="120" t="s">
        <v>95</v>
      </c>
      <c r="K122" s="121" t="s">
        <v>120</v>
      </c>
      <c r="L122" s="122"/>
      <c r="M122" s="57" t="s">
        <v>1</v>
      </c>
      <c r="N122" s="58" t="s">
        <v>35</v>
      </c>
      <c r="O122" s="58" t="s">
        <v>121</v>
      </c>
      <c r="P122" s="58" t="s">
        <v>122</v>
      </c>
      <c r="Q122" s="58" t="s">
        <v>123</v>
      </c>
      <c r="R122" s="58" t="s">
        <v>124</v>
      </c>
      <c r="S122" s="58" t="s">
        <v>125</v>
      </c>
      <c r="T122" s="59" t="s">
        <v>126</v>
      </c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</row>
    <row r="123" spans="1:65" s="2" customFormat="1" ht="22.9" customHeight="1">
      <c r="A123" s="27"/>
      <c r="B123" s="28"/>
      <c r="C123" s="64" t="s">
        <v>96</v>
      </c>
      <c r="D123" s="27"/>
      <c r="E123" s="27"/>
      <c r="F123" s="27"/>
      <c r="G123" s="27"/>
      <c r="H123" s="27"/>
      <c r="I123" s="27"/>
      <c r="J123" s="123">
        <f>BK123</f>
        <v>47544.54</v>
      </c>
      <c r="K123" s="27"/>
      <c r="L123" s="28"/>
      <c r="M123" s="60"/>
      <c r="N123" s="51"/>
      <c r="O123" s="61"/>
      <c r="P123" s="124">
        <f>P124+P171+P181+P201+P209</f>
        <v>0</v>
      </c>
      <c r="Q123" s="61"/>
      <c r="R123" s="124">
        <f>R124+R171+R181+R201+R209</f>
        <v>0</v>
      </c>
      <c r="S123" s="61"/>
      <c r="T123" s="125">
        <f>T124+T171+T181+T201+T209</f>
        <v>0</v>
      </c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T123" s="14" t="s">
        <v>70</v>
      </c>
      <c r="AU123" s="14" t="s">
        <v>97</v>
      </c>
      <c r="BK123" s="126">
        <f>BK124+BK171+BK181+BK201+BK209</f>
        <v>47544.54</v>
      </c>
    </row>
    <row r="124" spans="1:65" s="12" customFormat="1" ht="25.9" customHeight="1">
      <c r="B124" s="127"/>
      <c r="D124" s="128" t="s">
        <v>70</v>
      </c>
      <c r="E124" s="129" t="s">
        <v>858</v>
      </c>
      <c r="F124" s="129" t="s">
        <v>859</v>
      </c>
      <c r="J124" s="130">
        <f>BK124</f>
        <v>25883.050000000003</v>
      </c>
      <c r="L124" s="127"/>
      <c r="M124" s="131"/>
      <c r="N124" s="132"/>
      <c r="O124" s="132"/>
      <c r="P124" s="133">
        <f>P125</f>
        <v>0</v>
      </c>
      <c r="Q124" s="132"/>
      <c r="R124" s="133">
        <f>R125</f>
        <v>0</v>
      </c>
      <c r="S124" s="132"/>
      <c r="T124" s="134">
        <f>T125</f>
        <v>0</v>
      </c>
      <c r="AR124" s="128" t="s">
        <v>79</v>
      </c>
      <c r="AT124" s="135" t="s">
        <v>70</v>
      </c>
      <c r="AU124" s="135" t="s">
        <v>71</v>
      </c>
      <c r="AY124" s="128" t="s">
        <v>129</v>
      </c>
      <c r="BK124" s="136">
        <f>BK125</f>
        <v>25883.050000000003</v>
      </c>
    </row>
    <row r="125" spans="1:65" s="12" customFormat="1" ht="22.9" customHeight="1">
      <c r="B125" s="127"/>
      <c r="D125" s="128" t="s">
        <v>70</v>
      </c>
      <c r="E125" s="137" t="s">
        <v>132</v>
      </c>
      <c r="F125" s="137" t="s">
        <v>132</v>
      </c>
      <c r="J125" s="138">
        <f>BK125</f>
        <v>25883.050000000003</v>
      </c>
      <c r="L125" s="127"/>
      <c r="M125" s="131"/>
      <c r="N125" s="132"/>
      <c r="O125" s="132"/>
      <c r="P125" s="133">
        <f>SUM(P126:P170)</f>
        <v>0</v>
      </c>
      <c r="Q125" s="132"/>
      <c r="R125" s="133">
        <f>SUM(R126:R170)</f>
        <v>0</v>
      </c>
      <c r="S125" s="132"/>
      <c r="T125" s="134">
        <f>SUM(T126:T170)</f>
        <v>0</v>
      </c>
      <c r="AR125" s="128" t="s">
        <v>79</v>
      </c>
      <c r="AT125" s="135" t="s">
        <v>70</v>
      </c>
      <c r="AU125" s="135" t="s">
        <v>79</v>
      </c>
      <c r="AY125" s="128" t="s">
        <v>129</v>
      </c>
      <c r="BK125" s="136">
        <f>SUM(BK126:BK170)</f>
        <v>25883.050000000003</v>
      </c>
    </row>
    <row r="126" spans="1:65" s="2" customFormat="1" ht="24.2" customHeight="1">
      <c r="A126" s="27"/>
      <c r="B126" s="139"/>
      <c r="C126" s="140" t="s">
        <v>79</v>
      </c>
      <c r="D126" s="140" t="s">
        <v>132</v>
      </c>
      <c r="E126" s="141" t="s">
        <v>860</v>
      </c>
      <c r="F126" s="142" t="s">
        <v>861</v>
      </c>
      <c r="G126" s="143" t="s">
        <v>143</v>
      </c>
      <c r="H126" s="144">
        <v>1400</v>
      </c>
      <c r="I126" s="144">
        <v>2.37</v>
      </c>
      <c r="J126" s="144">
        <f t="shared" ref="J126:J170" si="0">ROUND(I126*H126,3)</f>
        <v>3318</v>
      </c>
      <c r="K126" s="145"/>
      <c r="L126" s="28"/>
      <c r="M126" s="146" t="s">
        <v>1</v>
      </c>
      <c r="N126" s="147" t="s">
        <v>37</v>
      </c>
      <c r="O126" s="148">
        <v>0</v>
      </c>
      <c r="P126" s="148">
        <f t="shared" ref="P126:P170" si="1">O126*H126</f>
        <v>0</v>
      </c>
      <c r="Q126" s="148">
        <v>0</v>
      </c>
      <c r="R126" s="148">
        <f t="shared" ref="R126:R170" si="2">Q126*H126</f>
        <v>0</v>
      </c>
      <c r="S126" s="148">
        <v>0</v>
      </c>
      <c r="T126" s="149">
        <f t="shared" ref="T126:T170" si="3">S126*H126</f>
        <v>0</v>
      </c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R126" s="150" t="s">
        <v>136</v>
      </c>
      <c r="AT126" s="150" t="s">
        <v>132</v>
      </c>
      <c r="AU126" s="150" t="s">
        <v>137</v>
      </c>
      <c r="AY126" s="14" t="s">
        <v>129</v>
      </c>
      <c r="BE126" s="151">
        <f t="shared" ref="BE126:BE170" si="4">IF(N126="základná",J126,0)</f>
        <v>0</v>
      </c>
      <c r="BF126" s="151">
        <f t="shared" ref="BF126:BF170" si="5">IF(N126="znížená",J126,0)</f>
        <v>3318</v>
      </c>
      <c r="BG126" s="151">
        <f t="shared" ref="BG126:BG170" si="6">IF(N126="zákl. prenesená",J126,0)</f>
        <v>0</v>
      </c>
      <c r="BH126" s="151">
        <f t="shared" ref="BH126:BH170" si="7">IF(N126="zníž. prenesená",J126,0)</f>
        <v>0</v>
      </c>
      <c r="BI126" s="151">
        <f t="shared" ref="BI126:BI170" si="8">IF(N126="nulová",J126,0)</f>
        <v>0</v>
      </c>
      <c r="BJ126" s="14" t="s">
        <v>137</v>
      </c>
      <c r="BK126" s="152">
        <f t="shared" ref="BK126:BK170" si="9">ROUND(I126*H126,3)</f>
        <v>3318</v>
      </c>
      <c r="BL126" s="14" t="s">
        <v>136</v>
      </c>
      <c r="BM126" s="150" t="s">
        <v>137</v>
      </c>
    </row>
    <row r="127" spans="1:65" s="2" customFormat="1" ht="14.45" customHeight="1">
      <c r="A127" s="27"/>
      <c r="B127" s="139"/>
      <c r="C127" s="153" t="s">
        <v>137</v>
      </c>
      <c r="D127" s="153" t="s">
        <v>202</v>
      </c>
      <c r="E127" s="154" t="s">
        <v>862</v>
      </c>
      <c r="F127" s="155" t="s">
        <v>863</v>
      </c>
      <c r="G127" s="156" t="s">
        <v>143</v>
      </c>
      <c r="H127" s="157">
        <v>1400</v>
      </c>
      <c r="I127" s="157">
        <v>0.31</v>
      </c>
      <c r="J127" s="157">
        <f t="shared" si="0"/>
        <v>434</v>
      </c>
      <c r="K127" s="158"/>
      <c r="L127" s="159"/>
      <c r="M127" s="160" t="s">
        <v>1</v>
      </c>
      <c r="N127" s="161" t="s">
        <v>37</v>
      </c>
      <c r="O127" s="148">
        <v>0</v>
      </c>
      <c r="P127" s="148">
        <f t="shared" si="1"/>
        <v>0</v>
      </c>
      <c r="Q127" s="148">
        <v>0</v>
      </c>
      <c r="R127" s="148">
        <f t="shared" si="2"/>
        <v>0</v>
      </c>
      <c r="S127" s="148">
        <v>0</v>
      </c>
      <c r="T127" s="149">
        <f t="shared" si="3"/>
        <v>0</v>
      </c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R127" s="150" t="s">
        <v>147</v>
      </c>
      <c r="AT127" s="150" t="s">
        <v>202</v>
      </c>
      <c r="AU127" s="150" t="s">
        <v>137</v>
      </c>
      <c r="AY127" s="14" t="s">
        <v>129</v>
      </c>
      <c r="BE127" s="151">
        <f t="shared" si="4"/>
        <v>0</v>
      </c>
      <c r="BF127" s="151">
        <f t="shared" si="5"/>
        <v>434</v>
      </c>
      <c r="BG127" s="151">
        <f t="shared" si="6"/>
        <v>0</v>
      </c>
      <c r="BH127" s="151">
        <f t="shared" si="7"/>
        <v>0</v>
      </c>
      <c r="BI127" s="151">
        <f t="shared" si="8"/>
        <v>0</v>
      </c>
      <c r="BJ127" s="14" t="s">
        <v>137</v>
      </c>
      <c r="BK127" s="152">
        <f t="shared" si="9"/>
        <v>434</v>
      </c>
      <c r="BL127" s="14" t="s">
        <v>136</v>
      </c>
      <c r="BM127" s="150" t="s">
        <v>136</v>
      </c>
    </row>
    <row r="128" spans="1:65" s="2" customFormat="1" ht="24.2" customHeight="1">
      <c r="A128" s="27"/>
      <c r="B128" s="139"/>
      <c r="C128" s="140" t="s">
        <v>130</v>
      </c>
      <c r="D128" s="140" t="s">
        <v>132</v>
      </c>
      <c r="E128" s="141" t="s">
        <v>864</v>
      </c>
      <c r="F128" s="142" t="s">
        <v>865</v>
      </c>
      <c r="G128" s="143" t="s">
        <v>143</v>
      </c>
      <c r="H128" s="144">
        <v>500</v>
      </c>
      <c r="I128" s="144">
        <v>2.57</v>
      </c>
      <c r="J128" s="144">
        <f t="shared" si="0"/>
        <v>1285</v>
      </c>
      <c r="K128" s="145"/>
      <c r="L128" s="28"/>
      <c r="M128" s="146" t="s">
        <v>1</v>
      </c>
      <c r="N128" s="147" t="s">
        <v>37</v>
      </c>
      <c r="O128" s="148">
        <v>0</v>
      </c>
      <c r="P128" s="148">
        <f t="shared" si="1"/>
        <v>0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R128" s="150" t="s">
        <v>136</v>
      </c>
      <c r="AT128" s="150" t="s">
        <v>132</v>
      </c>
      <c r="AU128" s="150" t="s">
        <v>137</v>
      </c>
      <c r="AY128" s="14" t="s">
        <v>129</v>
      </c>
      <c r="BE128" s="151">
        <f t="shared" si="4"/>
        <v>0</v>
      </c>
      <c r="BF128" s="151">
        <f t="shared" si="5"/>
        <v>1285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137</v>
      </c>
      <c r="BK128" s="152">
        <f t="shared" si="9"/>
        <v>1285</v>
      </c>
      <c r="BL128" s="14" t="s">
        <v>136</v>
      </c>
      <c r="BM128" s="150" t="s">
        <v>144</v>
      </c>
    </row>
    <row r="129" spans="1:65" s="2" customFormat="1" ht="14.45" customHeight="1">
      <c r="A129" s="27"/>
      <c r="B129" s="139"/>
      <c r="C129" s="153" t="s">
        <v>136</v>
      </c>
      <c r="D129" s="153" t="s">
        <v>202</v>
      </c>
      <c r="E129" s="154" t="s">
        <v>866</v>
      </c>
      <c r="F129" s="155" t="s">
        <v>867</v>
      </c>
      <c r="G129" s="156" t="s">
        <v>143</v>
      </c>
      <c r="H129" s="157">
        <v>500</v>
      </c>
      <c r="I129" s="157">
        <v>0.31</v>
      </c>
      <c r="J129" s="157">
        <f t="shared" si="0"/>
        <v>155</v>
      </c>
      <c r="K129" s="158"/>
      <c r="L129" s="159"/>
      <c r="M129" s="160" t="s">
        <v>1</v>
      </c>
      <c r="N129" s="161" t="s">
        <v>37</v>
      </c>
      <c r="O129" s="148">
        <v>0</v>
      </c>
      <c r="P129" s="148">
        <f t="shared" si="1"/>
        <v>0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R129" s="150" t="s">
        <v>147</v>
      </c>
      <c r="AT129" s="150" t="s">
        <v>202</v>
      </c>
      <c r="AU129" s="150" t="s">
        <v>137</v>
      </c>
      <c r="AY129" s="14" t="s">
        <v>129</v>
      </c>
      <c r="BE129" s="151">
        <f t="shared" si="4"/>
        <v>0</v>
      </c>
      <c r="BF129" s="151">
        <f t="shared" si="5"/>
        <v>155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137</v>
      </c>
      <c r="BK129" s="152">
        <f t="shared" si="9"/>
        <v>155</v>
      </c>
      <c r="BL129" s="14" t="s">
        <v>136</v>
      </c>
      <c r="BM129" s="150" t="s">
        <v>147</v>
      </c>
    </row>
    <row r="130" spans="1:65" s="2" customFormat="1" ht="24.2" customHeight="1">
      <c r="A130" s="27"/>
      <c r="B130" s="139"/>
      <c r="C130" s="140" t="s">
        <v>148</v>
      </c>
      <c r="D130" s="140" t="s">
        <v>132</v>
      </c>
      <c r="E130" s="141" t="s">
        <v>868</v>
      </c>
      <c r="F130" s="142" t="s">
        <v>869</v>
      </c>
      <c r="G130" s="143" t="s">
        <v>143</v>
      </c>
      <c r="H130" s="144">
        <v>1000</v>
      </c>
      <c r="I130" s="144">
        <v>2.57</v>
      </c>
      <c r="J130" s="144">
        <f t="shared" si="0"/>
        <v>2570</v>
      </c>
      <c r="K130" s="145"/>
      <c r="L130" s="28"/>
      <c r="M130" s="146" t="s">
        <v>1</v>
      </c>
      <c r="N130" s="147" t="s">
        <v>37</v>
      </c>
      <c r="O130" s="148">
        <v>0</v>
      </c>
      <c r="P130" s="148">
        <f t="shared" si="1"/>
        <v>0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R130" s="150" t="s">
        <v>136</v>
      </c>
      <c r="AT130" s="150" t="s">
        <v>132</v>
      </c>
      <c r="AU130" s="150" t="s">
        <v>137</v>
      </c>
      <c r="AY130" s="14" t="s">
        <v>129</v>
      </c>
      <c r="BE130" s="151">
        <f t="shared" si="4"/>
        <v>0</v>
      </c>
      <c r="BF130" s="151">
        <f t="shared" si="5"/>
        <v>2570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137</v>
      </c>
      <c r="BK130" s="152">
        <f t="shared" si="9"/>
        <v>2570</v>
      </c>
      <c r="BL130" s="14" t="s">
        <v>136</v>
      </c>
      <c r="BM130" s="150" t="s">
        <v>151</v>
      </c>
    </row>
    <row r="131" spans="1:65" s="2" customFormat="1" ht="14.45" customHeight="1">
      <c r="A131" s="27"/>
      <c r="B131" s="139"/>
      <c r="C131" s="153" t="s">
        <v>144</v>
      </c>
      <c r="D131" s="153" t="s">
        <v>202</v>
      </c>
      <c r="E131" s="154" t="s">
        <v>870</v>
      </c>
      <c r="F131" s="155" t="s">
        <v>871</v>
      </c>
      <c r="G131" s="156" t="s">
        <v>143</v>
      </c>
      <c r="H131" s="157">
        <v>1000</v>
      </c>
      <c r="I131" s="157">
        <v>0.31</v>
      </c>
      <c r="J131" s="157">
        <f t="shared" si="0"/>
        <v>310</v>
      </c>
      <c r="K131" s="158"/>
      <c r="L131" s="159"/>
      <c r="M131" s="160" t="s">
        <v>1</v>
      </c>
      <c r="N131" s="161" t="s">
        <v>37</v>
      </c>
      <c r="O131" s="148">
        <v>0</v>
      </c>
      <c r="P131" s="148">
        <f t="shared" si="1"/>
        <v>0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50" t="s">
        <v>147</v>
      </c>
      <c r="AT131" s="150" t="s">
        <v>202</v>
      </c>
      <c r="AU131" s="150" t="s">
        <v>137</v>
      </c>
      <c r="AY131" s="14" t="s">
        <v>129</v>
      </c>
      <c r="BE131" s="151">
        <f t="shared" si="4"/>
        <v>0</v>
      </c>
      <c r="BF131" s="151">
        <f t="shared" si="5"/>
        <v>310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137</v>
      </c>
      <c r="BK131" s="152">
        <f t="shared" si="9"/>
        <v>310</v>
      </c>
      <c r="BL131" s="14" t="s">
        <v>136</v>
      </c>
      <c r="BM131" s="150" t="s">
        <v>154</v>
      </c>
    </row>
    <row r="132" spans="1:65" s="2" customFormat="1" ht="14.45" customHeight="1">
      <c r="A132" s="27"/>
      <c r="B132" s="139"/>
      <c r="C132" s="153" t="s">
        <v>156</v>
      </c>
      <c r="D132" s="153" t="s">
        <v>202</v>
      </c>
      <c r="E132" s="154" t="s">
        <v>872</v>
      </c>
      <c r="F132" s="155" t="s">
        <v>873</v>
      </c>
      <c r="G132" s="156" t="s">
        <v>135</v>
      </c>
      <c r="H132" s="157">
        <v>35</v>
      </c>
      <c r="I132" s="157">
        <v>22.46</v>
      </c>
      <c r="J132" s="157">
        <f t="shared" si="0"/>
        <v>786.1</v>
      </c>
      <c r="K132" s="158"/>
      <c r="L132" s="159"/>
      <c r="M132" s="160" t="s">
        <v>1</v>
      </c>
      <c r="N132" s="161" t="s">
        <v>37</v>
      </c>
      <c r="O132" s="148">
        <v>0</v>
      </c>
      <c r="P132" s="148">
        <f t="shared" si="1"/>
        <v>0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50" t="s">
        <v>147</v>
      </c>
      <c r="AT132" s="150" t="s">
        <v>202</v>
      </c>
      <c r="AU132" s="150" t="s">
        <v>137</v>
      </c>
      <c r="AY132" s="14" t="s">
        <v>129</v>
      </c>
      <c r="BE132" s="151">
        <f t="shared" si="4"/>
        <v>0</v>
      </c>
      <c r="BF132" s="151">
        <f t="shared" si="5"/>
        <v>786.1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4" t="s">
        <v>137</v>
      </c>
      <c r="BK132" s="152">
        <f t="shared" si="9"/>
        <v>786.1</v>
      </c>
      <c r="BL132" s="14" t="s">
        <v>136</v>
      </c>
      <c r="BM132" s="150" t="s">
        <v>159</v>
      </c>
    </row>
    <row r="133" spans="1:65" s="2" customFormat="1" ht="14.45" customHeight="1">
      <c r="A133" s="27"/>
      <c r="B133" s="139"/>
      <c r="C133" s="153" t="s">
        <v>147</v>
      </c>
      <c r="D133" s="153" t="s">
        <v>202</v>
      </c>
      <c r="E133" s="154" t="s">
        <v>874</v>
      </c>
      <c r="F133" s="155" t="s">
        <v>875</v>
      </c>
      <c r="G133" s="156" t="s">
        <v>135</v>
      </c>
      <c r="H133" s="157">
        <v>10</v>
      </c>
      <c r="I133" s="157">
        <v>21.33</v>
      </c>
      <c r="J133" s="157">
        <f t="shared" si="0"/>
        <v>213.3</v>
      </c>
      <c r="K133" s="158"/>
      <c r="L133" s="159"/>
      <c r="M133" s="160" t="s">
        <v>1</v>
      </c>
      <c r="N133" s="161" t="s">
        <v>37</v>
      </c>
      <c r="O133" s="148">
        <v>0</v>
      </c>
      <c r="P133" s="148">
        <f t="shared" si="1"/>
        <v>0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R133" s="150" t="s">
        <v>147</v>
      </c>
      <c r="AT133" s="150" t="s">
        <v>202</v>
      </c>
      <c r="AU133" s="150" t="s">
        <v>137</v>
      </c>
      <c r="AY133" s="14" t="s">
        <v>129</v>
      </c>
      <c r="BE133" s="151">
        <f t="shared" si="4"/>
        <v>0</v>
      </c>
      <c r="BF133" s="151">
        <f t="shared" si="5"/>
        <v>213.3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4" t="s">
        <v>137</v>
      </c>
      <c r="BK133" s="152">
        <f t="shared" si="9"/>
        <v>213.3</v>
      </c>
      <c r="BL133" s="14" t="s">
        <v>136</v>
      </c>
      <c r="BM133" s="150" t="s">
        <v>162</v>
      </c>
    </row>
    <row r="134" spans="1:65" s="2" customFormat="1" ht="14.45" customHeight="1">
      <c r="A134" s="27"/>
      <c r="B134" s="139"/>
      <c r="C134" s="153" t="s">
        <v>163</v>
      </c>
      <c r="D134" s="153" t="s">
        <v>202</v>
      </c>
      <c r="E134" s="154" t="s">
        <v>876</v>
      </c>
      <c r="F134" s="155" t="s">
        <v>877</v>
      </c>
      <c r="G134" s="156" t="s">
        <v>135</v>
      </c>
      <c r="H134" s="157">
        <v>1</v>
      </c>
      <c r="I134" s="157">
        <v>29.37</v>
      </c>
      <c r="J134" s="157">
        <f t="shared" si="0"/>
        <v>29.37</v>
      </c>
      <c r="K134" s="158"/>
      <c r="L134" s="159"/>
      <c r="M134" s="160" t="s">
        <v>1</v>
      </c>
      <c r="N134" s="161" t="s">
        <v>37</v>
      </c>
      <c r="O134" s="148">
        <v>0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R134" s="150" t="s">
        <v>147</v>
      </c>
      <c r="AT134" s="150" t="s">
        <v>202</v>
      </c>
      <c r="AU134" s="150" t="s">
        <v>137</v>
      </c>
      <c r="AY134" s="14" t="s">
        <v>129</v>
      </c>
      <c r="BE134" s="151">
        <f t="shared" si="4"/>
        <v>0</v>
      </c>
      <c r="BF134" s="151">
        <f t="shared" si="5"/>
        <v>29.37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4" t="s">
        <v>137</v>
      </c>
      <c r="BK134" s="152">
        <f t="shared" si="9"/>
        <v>29.37</v>
      </c>
      <c r="BL134" s="14" t="s">
        <v>136</v>
      </c>
      <c r="BM134" s="150" t="s">
        <v>166</v>
      </c>
    </row>
    <row r="135" spans="1:65" s="2" customFormat="1" ht="14.45" customHeight="1">
      <c r="A135" s="27"/>
      <c r="B135" s="139"/>
      <c r="C135" s="153" t="s">
        <v>151</v>
      </c>
      <c r="D135" s="153" t="s">
        <v>202</v>
      </c>
      <c r="E135" s="154" t="s">
        <v>878</v>
      </c>
      <c r="F135" s="155" t="s">
        <v>879</v>
      </c>
      <c r="G135" s="156" t="s">
        <v>135</v>
      </c>
      <c r="H135" s="157">
        <v>20</v>
      </c>
      <c r="I135" s="157">
        <v>1.73</v>
      </c>
      <c r="J135" s="157">
        <f t="shared" si="0"/>
        <v>34.6</v>
      </c>
      <c r="K135" s="158"/>
      <c r="L135" s="159"/>
      <c r="M135" s="160" t="s">
        <v>1</v>
      </c>
      <c r="N135" s="161" t="s">
        <v>37</v>
      </c>
      <c r="O135" s="148">
        <v>0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R135" s="150" t="s">
        <v>147</v>
      </c>
      <c r="AT135" s="150" t="s">
        <v>202</v>
      </c>
      <c r="AU135" s="150" t="s">
        <v>137</v>
      </c>
      <c r="AY135" s="14" t="s">
        <v>129</v>
      </c>
      <c r="BE135" s="151">
        <f t="shared" si="4"/>
        <v>0</v>
      </c>
      <c r="BF135" s="151">
        <f t="shared" si="5"/>
        <v>34.6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4" t="s">
        <v>137</v>
      </c>
      <c r="BK135" s="152">
        <f t="shared" si="9"/>
        <v>34.6</v>
      </c>
      <c r="BL135" s="14" t="s">
        <v>136</v>
      </c>
      <c r="BM135" s="150" t="s">
        <v>7</v>
      </c>
    </row>
    <row r="136" spans="1:65" s="2" customFormat="1" ht="14.45" customHeight="1">
      <c r="A136" s="27"/>
      <c r="B136" s="139"/>
      <c r="C136" s="153" t="s">
        <v>169</v>
      </c>
      <c r="D136" s="153" t="s">
        <v>202</v>
      </c>
      <c r="E136" s="154" t="s">
        <v>880</v>
      </c>
      <c r="F136" s="155" t="s">
        <v>881</v>
      </c>
      <c r="G136" s="156" t="s">
        <v>135</v>
      </c>
      <c r="H136" s="157">
        <v>2</v>
      </c>
      <c r="I136" s="157">
        <v>13.45</v>
      </c>
      <c r="J136" s="157">
        <f t="shared" si="0"/>
        <v>26.9</v>
      </c>
      <c r="K136" s="158"/>
      <c r="L136" s="159"/>
      <c r="M136" s="160" t="s">
        <v>1</v>
      </c>
      <c r="N136" s="161" t="s">
        <v>37</v>
      </c>
      <c r="O136" s="148">
        <v>0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R136" s="150" t="s">
        <v>147</v>
      </c>
      <c r="AT136" s="150" t="s">
        <v>202</v>
      </c>
      <c r="AU136" s="150" t="s">
        <v>137</v>
      </c>
      <c r="AY136" s="14" t="s">
        <v>129</v>
      </c>
      <c r="BE136" s="151">
        <f t="shared" si="4"/>
        <v>0</v>
      </c>
      <c r="BF136" s="151">
        <f t="shared" si="5"/>
        <v>26.9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4" t="s">
        <v>137</v>
      </c>
      <c r="BK136" s="152">
        <f t="shared" si="9"/>
        <v>26.9</v>
      </c>
      <c r="BL136" s="14" t="s">
        <v>136</v>
      </c>
      <c r="BM136" s="150" t="s">
        <v>172</v>
      </c>
    </row>
    <row r="137" spans="1:65" s="2" customFormat="1" ht="14.45" customHeight="1">
      <c r="A137" s="27"/>
      <c r="B137" s="139"/>
      <c r="C137" s="153" t="s">
        <v>154</v>
      </c>
      <c r="D137" s="153" t="s">
        <v>202</v>
      </c>
      <c r="E137" s="154" t="s">
        <v>882</v>
      </c>
      <c r="F137" s="155" t="s">
        <v>883</v>
      </c>
      <c r="G137" s="156" t="s">
        <v>143</v>
      </c>
      <c r="H137" s="157">
        <v>20</v>
      </c>
      <c r="I137" s="157">
        <v>0.91</v>
      </c>
      <c r="J137" s="157">
        <f t="shared" si="0"/>
        <v>18.2</v>
      </c>
      <c r="K137" s="158"/>
      <c r="L137" s="159"/>
      <c r="M137" s="160" t="s">
        <v>1</v>
      </c>
      <c r="N137" s="161" t="s">
        <v>37</v>
      </c>
      <c r="O137" s="148">
        <v>0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50" t="s">
        <v>147</v>
      </c>
      <c r="AT137" s="150" t="s">
        <v>202</v>
      </c>
      <c r="AU137" s="150" t="s">
        <v>137</v>
      </c>
      <c r="AY137" s="14" t="s">
        <v>129</v>
      </c>
      <c r="BE137" s="151">
        <f t="shared" si="4"/>
        <v>0</v>
      </c>
      <c r="BF137" s="151">
        <f t="shared" si="5"/>
        <v>18.2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4" t="s">
        <v>137</v>
      </c>
      <c r="BK137" s="152">
        <f t="shared" si="9"/>
        <v>18.2</v>
      </c>
      <c r="BL137" s="14" t="s">
        <v>136</v>
      </c>
      <c r="BM137" s="150" t="s">
        <v>175</v>
      </c>
    </row>
    <row r="138" spans="1:65" s="2" customFormat="1" ht="14.45" customHeight="1">
      <c r="A138" s="27"/>
      <c r="B138" s="139"/>
      <c r="C138" s="153" t="s">
        <v>176</v>
      </c>
      <c r="D138" s="153" t="s">
        <v>202</v>
      </c>
      <c r="E138" s="154" t="s">
        <v>884</v>
      </c>
      <c r="F138" s="155" t="s">
        <v>885</v>
      </c>
      <c r="G138" s="156" t="s">
        <v>135</v>
      </c>
      <c r="H138" s="157">
        <v>66</v>
      </c>
      <c r="I138" s="157">
        <v>5.46</v>
      </c>
      <c r="J138" s="157">
        <f t="shared" si="0"/>
        <v>360.36</v>
      </c>
      <c r="K138" s="158"/>
      <c r="L138" s="159"/>
      <c r="M138" s="160" t="s">
        <v>1</v>
      </c>
      <c r="N138" s="161" t="s">
        <v>37</v>
      </c>
      <c r="O138" s="148">
        <v>0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R138" s="150" t="s">
        <v>147</v>
      </c>
      <c r="AT138" s="150" t="s">
        <v>202</v>
      </c>
      <c r="AU138" s="150" t="s">
        <v>137</v>
      </c>
      <c r="AY138" s="14" t="s">
        <v>129</v>
      </c>
      <c r="BE138" s="151">
        <f t="shared" si="4"/>
        <v>0</v>
      </c>
      <c r="BF138" s="151">
        <f t="shared" si="5"/>
        <v>360.36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4" t="s">
        <v>137</v>
      </c>
      <c r="BK138" s="152">
        <f t="shared" si="9"/>
        <v>360.36</v>
      </c>
      <c r="BL138" s="14" t="s">
        <v>136</v>
      </c>
      <c r="BM138" s="150" t="s">
        <v>179</v>
      </c>
    </row>
    <row r="139" spans="1:65" s="2" customFormat="1" ht="14.45" customHeight="1">
      <c r="A139" s="27"/>
      <c r="B139" s="139"/>
      <c r="C139" s="153" t="s">
        <v>159</v>
      </c>
      <c r="D139" s="153" t="s">
        <v>202</v>
      </c>
      <c r="E139" s="154" t="s">
        <v>886</v>
      </c>
      <c r="F139" s="155" t="s">
        <v>887</v>
      </c>
      <c r="G139" s="156" t="s">
        <v>888</v>
      </c>
      <c r="H139" s="157">
        <v>1</v>
      </c>
      <c r="I139" s="157">
        <v>37</v>
      </c>
      <c r="J139" s="157">
        <f t="shared" si="0"/>
        <v>37</v>
      </c>
      <c r="K139" s="158"/>
      <c r="L139" s="159"/>
      <c r="M139" s="160" t="s">
        <v>1</v>
      </c>
      <c r="N139" s="161" t="s">
        <v>37</v>
      </c>
      <c r="O139" s="148">
        <v>0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R139" s="150" t="s">
        <v>147</v>
      </c>
      <c r="AT139" s="150" t="s">
        <v>202</v>
      </c>
      <c r="AU139" s="150" t="s">
        <v>137</v>
      </c>
      <c r="AY139" s="14" t="s">
        <v>129</v>
      </c>
      <c r="BE139" s="151">
        <f t="shared" si="4"/>
        <v>0</v>
      </c>
      <c r="BF139" s="151">
        <f t="shared" si="5"/>
        <v>37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4" t="s">
        <v>137</v>
      </c>
      <c r="BK139" s="152">
        <f t="shared" si="9"/>
        <v>37</v>
      </c>
      <c r="BL139" s="14" t="s">
        <v>136</v>
      </c>
      <c r="BM139" s="150" t="s">
        <v>182</v>
      </c>
    </row>
    <row r="140" spans="1:65" s="2" customFormat="1" ht="24.2" customHeight="1">
      <c r="A140" s="27"/>
      <c r="B140" s="139"/>
      <c r="C140" s="153" t="s">
        <v>183</v>
      </c>
      <c r="D140" s="153" t="s">
        <v>202</v>
      </c>
      <c r="E140" s="154" t="s">
        <v>889</v>
      </c>
      <c r="F140" s="155" t="s">
        <v>890</v>
      </c>
      <c r="G140" s="156" t="s">
        <v>135</v>
      </c>
      <c r="H140" s="157">
        <v>77</v>
      </c>
      <c r="I140" s="157">
        <v>0.91</v>
      </c>
      <c r="J140" s="157">
        <f t="shared" si="0"/>
        <v>70.069999999999993</v>
      </c>
      <c r="K140" s="158"/>
      <c r="L140" s="159"/>
      <c r="M140" s="160" t="s">
        <v>1</v>
      </c>
      <c r="N140" s="161" t="s">
        <v>37</v>
      </c>
      <c r="O140" s="148">
        <v>0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R140" s="150" t="s">
        <v>147</v>
      </c>
      <c r="AT140" s="150" t="s">
        <v>202</v>
      </c>
      <c r="AU140" s="150" t="s">
        <v>137</v>
      </c>
      <c r="AY140" s="14" t="s">
        <v>129</v>
      </c>
      <c r="BE140" s="151">
        <f t="shared" si="4"/>
        <v>0</v>
      </c>
      <c r="BF140" s="151">
        <f t="shared" si="5"/>
        <v>70.069999999999993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4" t="s">
        <v>137</v>
      </c>
      <c r="BK140" s="152">
        <f t="shared" si="9"/>
        <v>70.069999999999993</v>
      </c>
      <c r="BL140" s="14" t="s">
        <v>136</v>
      </c>
      <c r="BM140" s="150" t="s">
        <v>187</v>
      </c>
    </row>
    <row r="141" spans="1:65" s="2" customFormat="1" ht="14.45" customHeight="1">
      <c r="A141" s="27"/>
      <c r="B141" s="139"/>
      <c r="C141" s="153" t="s">
        <v>162</v>
      </c>
      <c r="D141" s="153" t="s">
        <v>202</v>
      </c>
      <c r="E141" s="154" t="s">
        <v>891</v>
      </c>
      <c r="F141" s="155" t="s">
        <v>892</v>
      </c>
      <c r="G141" s="156" t="s">
        <v>135</v>
      </c>
      <c r="H141" s="157">
        <v>472</v>
      </c>
      <c r="I141" s="157">
        <v>0.22</v>
      </c>
      <c r="J141" s="157">
        <f t="shared" si="0"/>
        <v>103.84</v>
      </c>
      <c r="K141" s="158"/>
      <c r="L141" s="159"/>
      <c r="M141" s="160" t="s">
        <v>1</v>
      </c>
      <c r="N141" s="161" t="s">
        <v>37</v>
      </c>
      <c r="O141" s="148">
        <v>0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R141" s="150" t="s">
        <v>147</v>
      </c>
      <c r="AT141" s="150" t="s">
        <v>202</v>
      </c>
      <c r="AU141" s="150" t="s">
        <v>137</v>
      </c>
      <c r="AY141" s="14" t="s">
        <v>129</v>
      </c>
      <c r="BE141" s="151">
        <f t="shared" si="4"/>
        <v>0</v>
      </c>
      <c r="BF141" s="151">
        <f t="shared" si="5"/>
        <v>103.84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4" t="s">
        <v>137</v>
      </c>
      <c r="BK141" s="152">
        <f t="shared" si="9"/>
        <v>103.84</v>
      </c>
      <c r="BL141" s="14" t="s">
        <v>136</v>
      </c>
      <c r="BM141" s="150" t="s">
        <v>190</v>
      </c>
    </row>
    <row r="142" spans="1:65" s="2" customFormat="1" ht="14.45" customHeight="1">
      <c r="A142" s="27"/>
      <c r="B142" s="139"/>
      <c r="C142" s="140" t="s">
        <v>191</v>
      </c>
      <c r="D142" s="140" t="s">
        <v>132</v>
      </c>
      <c r="E142" s="141" t="s">
        <v>893</v>
      </c>
      <c r="F142" s="142" t="s">
        <v>894</v>
      </c>
      <c r="G142" s="143" t="s">
        <v>888</v>
      </c>
      <c r="H142" s="144">
        <v>1</v>
      </c>
      <c r="I142" s="144">
        <v>33.71</v>
      </c>
      <c r="J142" s="144">
        <f t="shared" si="0"/>
        <v>33.71</v>
      </c>
      <c r="K142" s="145"/>
      <c r="L142" s="28"/>
      <c r="M142" s="146" t="s">
        <v>1</v>
      </c>
      <c r="N142" s="147" t="s">
        <v>37</v>
      </c>
      <c r="O142" s="148">
        <v>0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R142" s="150" t="s">
        <v>136</v>
      </c>
      <c r="AT142" s="150" t="s">
        <v>132</v>
      </c>
      <c r="AU142" s="150" t="s">
        <v>137</v>
      </c>
      <c r="AY142" s="14" t="s">
        <v>129</v>
      </c>
      <c r="BE142" s="151">
        <f t="shared" si="4"/>
        <v>0</v>
      </c>
      <c r="BF142" s="151">
        <f t="shared" si="5"/>
        <v>33.71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4" t="s">
        <v>137</v>
      </c>
      <c r="BK142" s="152">
        <f t="shared" si="9"/>
        <v>33.71</v>
      </c>
      <c r="BL142" s="14" t="s">
        <v>136</v>
      </c>
      <c r="BM142" s="150" t="s">
        <v>194</v>
      </c>
    </row>
    <row r="143" spans="1:65" s="2" customFormat="1" ht="14.45" customHeight="1">
      <c r="A143" s="27"/>
      <c r="B143" s="139"/>
      <c r="C143" s="153" t="s">
        <v>166</v>
      </c>
      <c r="D143" s="153" t="s">
        <v>202</v>
      </c>
      <c r="E143" s="154" t="s">
        <v>895</v>
      </c>
      <c r="F143" s="155" t="s">
        <v>896</v>
      </c>
      <c r="G143" s="156" t="s">
        <v>135</v>
      </c>
      <c r="H143" s="157">
        <v>4</v>
      </c>
      <c r="I143" s="157">
        <v>2.66</v>
      </c>
      <c r="J143" s="157">
        <f t="shared" si="0"/>
        <v>10.64</v>
      </c>
      <c r="K143" s="158"/>
      <c r="L143" s="159"/>
      <c r="M143" s="160" t="s">
        <v>1</v>
      </c>
      <c r="N143" s="161" t="s">
        <v>37</v>
      </c>
      <c r="O143" s="148">
        <v>0</v>
      </c>
      <c r="P143" s="148">
        <f t="shared" si="1"/>
        <v>0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R143" s="150" t="s">
        <v>147</v>
      </c>
      <c r="AT143" s="150" t="s">
        <v>202</v>
      </c>
      <c r="AU143" s="150" t="s">
        <v>137</v>
      </c>
      <c r="AY143" s="14" t="s">
        <v>129</v>
      </c>
      <c r="BE143" s="151">
        <f t="shared" si="4"/>
        <v>0</v>
      </c>
      <c r="BF143" s="151">
        <f t="shared" si="5"/>
        <v>10.64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4" t="s">
        <v>137</v>
      </c>
      <c r="BK143" s="152">
        <f t="shared" si="9"/>
        <v>10.64</v>
      </c>
      <c r="BL143" s="14" t="s">
        <v>136</v>
      </c>
      <c r="BM143" s="150" t="s">
        <v>197</v>
      </c>
    </row>
    <row r="144" spans="1:65" s="2" customFormat="1" ht="14.45" customHeight="1">
      <c r="A144" s="27"/>
      <c r="B144" s="139"/>
      <c r="C144" s="140" t="s">
        <v>198</v>
      </c>
      <c r="D144" s="140" t="s">
        <v>132</v>
      </c>
      <c r="E144" s="141" t="s">
        <v>897</v>
      </c>
      <c r="F144" s="142" t="s">
        <v>898</v>
      </c>
      <c r="G144" s="143" t="s">
        <v>143</v>
      </c>
      <c r="H144" s="144">
        <v>120</v>
      </c>
      <c r="I144" s="144">
        <v>1.18</v>
      </c>
      <c r="J144" s="144">
        <f t="shared" si="0"/>
        <v>141.6</v>
      </c>
      <c r="K144" s="145"/>
      <c r="L144" s="28"/>
      <c r="M144" s="146" t="s">
        <v>1</v>
      </c>
      <c r="N144" s="147" t="s">
        <v>37</v>
      </c>
      <c r="O144" s="148">
        <v>0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R144" s="150" t="s">
        <v>136</v>
      </c>
      <c r="AT144" s="150" t="s">
        <v>132</v>
      </c>
      <c r="AU144" s="150" t="s">
        <v>137</v>
      </c>
      <c r="AY144" s="14" t="s">
        <v>129</v>
      </c>
      <c r="BE144" s="151">
        <f t="shared" si="4"/>
        <v>0</v>
      </c>
      <c r="BF144" s="151">
        <f t="shared" si="5"/>
        <v>141.6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4" t="s">
        <v>137</v>
      </c>
      <c r="BK144" s="152">
        <f t="shared" si="9"/>
        <v>141.6</v>
      </c>
      <c r="BL144" s="14" t="s">
        <v>136</v>
      </c>
      <c r="BM144" s="150" t="s">
        <v>201</v>
      </c>
    </row>
    <row r="145" spans="1:65" s="2" customFormat="1" ht="14.45" customHeight="1">
      <c r="A145" s="27"/>
      <c r="B145" s="139"/>
      <c r="C145" s="153" t="s">
        <v>7</v>
      </c>
      <c r="D145" s="153" t="s">
        <v>202</v>
      </c>
      <c r="E145" s="154" t="s">
        <v>899</v>
      </c>
      <c r="F145" s="155" t="s">
        <v>900</v>
      </c>
      <c r="G145" s="156" t="s">
        <v>143</v>
      </c>
      <c r="H145" s="157">
        <v>120</v>
      </c>
      <c r="I145" s="157">
        <v>0.91</v>
      </c>
      <c r="J145" s="157">
        <f t="shared" si="0"/>
        <v>109.2</v>
      </c>
      <c r="K145" s="158"/>
      <c r="L145" s="159"/>
      <c r="M145" s="160" t="s">
        <v>1</v>
      </c>
      <c r="N145" s="161" t="s">
        <v>37</v>
      </c>
      <c r="O145" s="148">
        <v>0</v>
      </c>
      <c r="P145" s="148">
        <f t="shared" si="1"/>
        <v>0</v>
      </c>
      <c r="Q145" s="148">
        <v>0</v>
      </c>
      <c r="R145" s="148">
        <f t="shared" si="2"/>
        <v>0</v>
      </c>
      <c r="S145" s="148">
        <v>0</v>
      </c>
      <c r="T145" s="149">
        <f t="shared" si="3"/>
        <v>0</v>
      </c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R145" s="150" t="s">
        <v>147</v>
      </c>
      <c r="AT145" s="150" t="s">
        <v>202</v>
      </c>
      <c r="AU145" s="150" t="s">
        <v>137</v>
      </c>
      <c r="AY145" s="14" t="s">
        <v>129</v>
      </c>
      <c r="BE145" s="151">
        <f t="shared" si="4"/>
        <v>0</v>
      </c>
      <c r="BF145" s="151">
        <f t="shared" si="5"/>
        <v>109.2</v>
      </c>
      <c r="BG145" s="151">
        <f t="shared" si="6"/>
        <v>0</v>
      </c>
      <c r="BH145" s="151">
        <f t="shared" si="7"/>
        <v>0</v>
      </c>
      <c r="BI145" s="151">
        <f t="shared" si="8"/>
        <v>0</v>
      </c>
      <c r="BJ145" s="14" t="s">
        <v>137</v>
      </c>
      <c r="BK145" s="152">
        <f t="shared" si="9"/>
        <v>109.2</v>
      </c>
      <c r="BL145" s="14" t="s">
        <v>136</v>
      </c>
      <c r="BM145" s="150" t="s">
        <v>205</v>
      </c>
    </row>
    <row r="146" spans="1:65" s="2" customFormat="1" ht="14.45" customHeight="1">
      <c r="A146" s="27"/>
      <c r="B146" s="139"/>
      <c r="C146" s="140" t="s">
        <v>207</v>
      </c>
      <c r="D146" s="140" t="s">
        <v>132</v>
      </c>
      <c r="E146" s="141" t="s">
        <v>897</v>
      </c>
      <c r="F146" s="142" t="s">
        <v>898</v>
      </c>
      <c r="G146" s="143" t="s">
        <v>143</v>
      </c>
      <c r="H146" s="144">
        <v>200</v>
      </c>
      <c r="I146" s="144">
        <v>1.18</v>
      </c>
      <c r="J146" s="144">
        <f t="shared" si="0"/>
        <v>236</v>
      </c>
      <c r="K146" s="145"/>
      <c r="L146" s="28"/>
      <c r="M146" s="146" t="s">
        <v>1</v>
      </c>
      <c r="N146" s="147" t="s">
        <v>37</v>
      </c>
      <c r="O146" s="148">
        <v>0</v>
      </c>
      <c r="P146" s="148">
        <f t="shared" si="1"/>
        <v>0</v>
      </c>
      <c r="Q146" s="148">
        <v>0</v>
      </c>
      <c r="R146" s="148">
        <f t="shared" si="2"/>
        <v>0</v>
      </c>
      <c r="S146" s="148">
        <v>0</v>
      </c>
      <c r="T146" s="149">
        <f t="shared" si="3"/>
        <v>0</v>
      </c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R146" s="150" t="s">
        <v>136</v>
      </c>
      <c r="AT146" s="150" t="s">
        <v>132</v>
      </c>
      <c r="AU146" s="150" t="s">
        <v>137</v>
      </c>
      <c r="AY146" s="14" t="s">
        <v>129</v>
      </c>
      <c r="BE146" s="151">
        <f t="shared" si="4"/>
        <v>0</v>
      </c>
      <c r="BF146" s="151">
        <f t="shared" si="5"/>
        <v>236</v>
      </c>
      <c r="BG146" s="151">
        <f t="shared" si="6"/>
        <v>0</v>
      </c>
      <c r="BH146" s="151">
        <f t="shared" si="7"/>
        <v>0</v>
      </c>
      <c r="BI146" s="151">
        <f t="shared" si="8"/>
        <v>0</v>
      </c>
      <c r="BJ146" s="14" t="s">
        <v>137</v>
      </c>
      <c r="BK146" s="152">
        <f t="shared" si="9"/>
        <v>236</v>
      </c>
      <c r="BL146" s="14" t="s">
        <v>136</v>
      </c>
      <c r="BM146" s="150" t="s">
        <v>210</v>
      </c>
    </row>
    <row r="147" spans="1:65" s="2" customFormat="1" ht="14.45" customHeight="1">
      <c r="A147" s="27"/>
      <c r="B147" s="139"/>
      <c r="C147" s="153" t="s">
        <v>172</v>
      </c>
      <c r="D147" s="153" t="s">
        <v>202</v>
      </c>
      <c r="E147" s="154" t="s">
        <v>901</v>
      </c>
      <c r="F147" s="155" t="s">
        <v>902</v>
      </c>
      <c r="G147" s="156" t="s">
        <v>143</v>
      </c>
      <c r="H147" s="157">
        <v>200</v>
      </c>
      <c r="I147" s="157">
        <v>1.43</v>
      </c>
      <c r="J147" s="157">
        <f t="shared" si="0"/>
        <v>286</v>
      </c>
      <c r="K147" s="158"/>
      <c r="L147" s="159"/>
      <c r="M147" s="160" t="s">
        <v>1</v>
      </c>
      <c r="N147" s="161" t="s">
        <v>37</v>
      </c>
      <c r="O147" s="148">
        <v>0</v>
      </c>
      <c r="P147" s="148">
        <f t="shared" si="1"/>
        <v>0</v>
      </c>
      <c r="Q147" s="148">
        <v>0</v>
      </c>
      <c r="R147" s="148">
        <f t="shared" si="2"/>
        <v>0</v>
      </c>
      <c r="S147" s="148">
        <v>0</v>
      </c>
      <c r="T147" s="149">
        <f t="shared" si="3"/>
        <v>0</v>
      </c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R147" s="150" t="s">
        <v>147</v>
      </c>
      <c r="AT147" s="150" t="s">
        <v>202</v>
      </c>
      <c r="AU147" s="150" t="s">
        <v>137</v>
      </c>
      <c r="AY147" s="14" t="s">
        <v>129</v>
      </c>
      <c r="BE147" s="151">
        <f t="shared" si="4"/>
        <v>0</v>
      </c>
      <c r="BF147" s="151">
        <f t="shared" si="5"/>
        <v>286</v>
      </c>
      <c r="BG147" s="151">
        <f t="shared" si="6"/>
        <v>0</v>
      </c>
      <c r="BH147" s="151">
        <f t="shared" si="7"/>
        <v>0</v>
      </c>
      <c r="BI147" s="151">
        <f t="shared" si="8"/>
        <v>0</v>
      </c>
      <c r="BJ147" s="14" t="s">
        <v>137</v>
      </c>
      <c r="BK147" s="152">
        <f t="shared" si="9"/>
        <v>286</v>
      </c>
      <c r="BL147" s="14" t="s">
        <v>136</v>
      </c>
      <c r="BM147" s="150" t="s">
        <v>213</v>
      </c>
    </row>
    <row r="148" spans="1:65" s="2" customFormat="1" ht="14.45" customHeight="1">
      <c r="A148" s="27"/>
      <c r="B148" s="139"/>
      <c r="C148" s="140" t="s">
        <v>214</v>
      </c>
      <c r="D148" s="140" t="s">
        <v>132</v>
      </c>
      <c r="E148" s="141" t="s">
        <v>903</v>
      </c>
      <c r="F148" s="142" t="s">
        <v>904</v>
      </c>
      <c r="G148" s="143" t="s">
        <v>143</v>
      </c>
      <c r="H148" s="144">
        <v>100</v>
      </c>
      <c r="I148" s="144">
        <v>1.41</v>
      </c>
      <c r="J148" s="144">
        <f t="shared" si="0"/>
        <v>141</v>
      </c>
      <c r="K148" s="145"/>
      <c r="L148" s="28"/>
      <c r="M148" s="146" t="s">
        <v>1</v>
      </c>
      <c r="N148" s="147" t="s">
        <v>37</v>
      </c>
      <c r="O148" s="148">
        <v>0</v>
      </c>
      <c r="P148" s="148">
        <f t="shared" si="1"/>
        <v>0</v>
      </c>
      <c r="Q148" s="148">
        <v>0</v>
      </c>
      <c r="R148" s="148">
        <f t="shared" si="2"/>
        <v>0</v>
      </c>
      <c r="S148" s="148">
        <v>0</v>
      </c>
      <c r="T148" s="149">
        <f t="shared" si="3"/>
        <v>0</v>
      </c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R148" s="150" t="s">
        <v>136</v>
      </c>
      <c r="AT148" s="150" t="s">
        <v>132</v>
      </c>
      <c r="AU148" s="150" t="s">
        <v>137</v>
      </c>
      <c r="AY148" s="14" t="s">
        <v>129</v>
      </c>
      <c r="BE148" s="151">
        <f t="shared" si="4"/>
        <v>0</v>
      </c>
      <c r="BF148" s="151">
        <f t="shared" si="5"/>
        <v>141</v>
      </c>
      <c r="BG148" s="151">
        <f t="shared" si="6"/>
        <v>0</v>
      </c>
      <c r="BH148" s="151">
        <f t="shared" si="7"/>
        <v>0</v>
      </c>
      <c r="BI148" s="151">
        <f t="shared" si="8"/>
        <v>0</v>
      </c>
      <c r="BJ148" s="14" t="s">
        <v>137</v>
      </c>
      <c r="BK148" s="152">
        <f t="shared" si="9"/>
        <v>141</v>
      </c>
      <c r="BL148" s="14" t="s">
        <v>136</v>
      </c>
      <c r="BM148" s="150" t="s">
        <v>217</v>
      </c>
    </row>
    <row r="149" spans="1:65" s="2" customFormat="1" ht="14.45" customHeight="1">
      <c r="A149" s="27"/>
      <c r="B149" s="139"/>
      <c r="C149" s="153" t="s">
        <v>175</v>
      </c>
      <c r="D149" s="153" t="s">
        <v>202</v>
      </c>
      <c r="E149" s="154" t="s">
        <v>905</v>
      </c>
      <c r="F149" s="155" t="s">
        <v>906</v>
      </c>
      <c r="G149" s="156" t="s">
        <v>143</v>
      </c>
      <c r="H149" s="157">
        <v>100</v>
      </c>
      <c r="I149" s="157">
        <v>7.67</v>
      </c>
      <c r="J149" s="157">
        <f t="shared" si="0"/>
        <v>767</v>
      </c>
      <c r="K149" s="158"/>
      <c r="L149" s="159"/>
      <c r="M149" s="160" t="s">
        <v>1</v>
      </c>
      <c r="N149" s="161" t="s">
        <v>37</v>
      </c>
      <c r="O149" s="148">
        <v>0</v>
      </c>
      <c r="P149" s="148">
        <f t="shared" si="1"/>
        <v>0</v>
      </c>
      <c r="Q149" s="148">
        <v>0</v>
      </c>
      <c r="R149" s="148">
        <f t="shared" si="2"/>
        <v>0</v>
      </c>
      <c r="S149" s="148">
        <v>0</v>
      </c>
      <c r="T149" s="149">
        <f t="shared" si="3"/>
        <v>0</v>
      </c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R149" s="150" t="s">
        <v>147</v>
      </c>
      <c r="AT149" s="150" t="s">
        <v>202</v>
      </c>
      <c r="AU149" s="150" t="s">
        <v>137</v>
      </c>
      <c r="AY149" s="14" t="s">
        <v>129</v>
      </c>
      <c r="BE149" s="151">
        <f t="shared" si="4"/>
        <v>0</v>
      </c>
      <c r="BF149" s="151">
        <f t="shared" si="5"/>
        <v>767</v>
      </c>
      <c r="BG149" s="151">
        <f t="shared" si="6"/>
        <v>0</v>
      </c>
      <c r="BH149" s="151">
        <f t="shared" si="7"/>
        <v>0</v>
      </c>
      <c r="BI149" s="151">
        <f t="shared" si="8"/>
        <v>0</v>
      </c>
      <c r="BJ149" s="14" t="s">
        <v>137</v>
      </c>
      <c r="BK149" s="152">
        <f t="shared" si="9"/>
        <v>767</v>
      </c>
      <c r="BL149" s="14" t="s">
        <v>136</v>
      </c>
      <c r="BM149" s="150" t="s">
        <v>220</v>
      </c>
    </row>
    <row r="150" spans="1:65" s="2" customFormat="1" ht="24.2" customHeight="1">
      <c r="A150" s="27"/>
      <c r="B150" s="139"/>
      <c r="C150" s="140" t="s">
        <v>221</v>
      </c>
      <c r="D150" s="140" t="s">
        <v>132</v>
      </c>
      <c r="E150" s="141" t="s">
        <v>907</v>
      </c>
      <c r="F150" s="142" t="s">
        <v>908</v>
      </c>
      <c r="G150" s="143" t="s">
        <v>135</v>
      </c>
      <c r="H150" s="144">
        <v>301</v>
      </c>
      <c r="I150" s="144">
        <v>4.0199999999999996</v>
      </c>
      <c r="J150" s="144">
        <f t="shared" si="0"/>
        <v>1210.02</v>
      </c>
      <c r="K150" s="145"/>
      <c r="L150" s="28"/>
      <c r="M150" s="146" t="s">
        <v>1</v>
      </c>
      <c r="N150" s="147" t="s">
        <v>37</v>
      </c>
      <c r="O150" s="148">
        <v>0</v>
      </c>
      <c r="P150" s="148">
        <f t="shared" si="1"/>
        <v>0</v>
      </c>
      <c r="Q150" s="148">
        <v>0</v>
      </c>
      <c r="R150" s="148">
        <f t="shared" si="2"/>
        <v>0</v>
      </c>
      <c r="S150" s="148">
        <v>0</v>
      </c>
      <c r="T150" s="149">
        <f t="shared" si="3"/>
        <v>0</v>
      </c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R150" s="150" t="s">
        <v>136</v>
      </c>
      <c r="AT150" s="150" t="s">
        <v>132</v>
      </c>
      <c r="AU150" s="150" t="s">
        <v>137</v>
      </c>
      <c r="AY150" s="14" t="s">
        <v>129</v>
      </c>
      <c r="BE150" s="151">
        <f t="shared" si="4"/>
        <v>0</v>
      </c>
      <c r="BF150" s="151">
        <f t="shared" si="5"/>
        <v>1210.02</v>
      </c>
      <c r="BG150" s="151">
        <f t="shared" si="6"/>
        <v>0</v>
      </c>
      <c r="BH150" s="151">
        <f t="shared" si="7"/>
        <v>0</v>
      </c>
      <c r="BI150" s="151">
        <f t="shared" si="8"/>
        <v>0</v>
      </c>
      <c r="BJ150" s="14" t="s">
        <v>137</v>
      </c>
      <c r="BK150" s="152">
        <f t="shared" si="9"/>
        <v>1210.02</v>
      </c>
      <c r="BL150" s="14" t="s">
        <v>136</v>
      </c>
      <c r="BM150" s="150" t="s">
        <v>224</v>
      </c>
    </row>
    <row r="151" spans="1:65" s="2" customFormat="1" ht="14.45" customHeight="1">
      <c r="A151" s="27"/>
      <c r="B151" s="139"/>
      <c r="C151" s="153" t="s">
        <v>179</v>
      </c>
      <c r="D151" s="153" t="s">
        <v>202</v>
      </c>
      <c r="E151" s="154" t="s">
        <v>909</v>
      </c>
      <c r="F151" s="155" t="s">
        <v>910</v>
      </c>
      <c r="G151" s="156" t="s">
        <v>911</v>
      </c>
      <c r="H151" s="157">
        <v>301</v>
      </c>
      <c r="I151" s="157">
        <v>3.59</v>
      </c>
      <c r="J151" s="157">
        <f t="shared" si="0"/>
        <v>1080.5899999999999</v>
      </c>
      <c r="K151" s="158"/>
      <c r="L151" s="159"/>
      <c r="M151" s="160" t="s">
        <v>1</v>
      </c>
      <c r="N151" s="161" t="s">
        <v>37</v>
      </c>
      <c r="O151" s="148">
        <v>0</v>
      </c>
      <c r="P151" s="148">
        <f t="shared" si="1"/>
        <v>0</v>
      </c>
      <c r="Q151" s="148">
        <v>0</v>
      </c>
      <c r="R151" s="148">
        <f t="shared" si="2"/>
        <v>0</v>
      </c>
      <c r="S151" s="148">
        <v>0</v>
      </c>
      <c r="T151" s="149">
        <f t="shared" si="3"/>
        <v>0</v>
      </c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R151" s="150" t="s">
        <v>147</v>
      </c>
      <c r="AT151" s="150" t="s">
        <v>202</v>
      </c>
      <c r="AU151" s="150" t="s">
        <v>137</v>
      </c>
      <c r="AY151" s="14" t="s">
        <v>129</v>
      </c>
      <c r="BE151" s="151">
        <f t="shared" si="4"/>
        <v>0</v>
      </c>
      <c r="BF151" s="151">
        <f t="shared" si="5"/>
        <v>1080.5899999999999</v>
      </c>
      <c r="BG151" s="151">
        <f t="shared" si="6"/>
        <v>0</v>
      </c>
      <c r="BH151" s="151">
        <f t="shared" si="7"/>
        <v>0</v>
      </c>
      <c r="BI151" s="151">
        <f t="shared" si="8"/>
        <v>0</v>
      </c>
      <c r="BJ151" s="14" t="s">
        <v>137</v>
      </c>
      <c r="BK151" s="152">
        <f t="shared" si="9"/>
        <v>1080.5899999999999</v>
      </c>
      <c r="BL151" s="14" t="s">
        <v>136</v>
      </c>
      <c r="BM151" s="150" t="s">
        <v>227</v>
      </c>
    </row>
    <row r="152" spans="1:65" s="2" customFormat="1" ht="24.2" customHeight="1">
      <c r="A152" s="27"/>
      <c r="B152" s="139"/>
      <c r="C152" s="140" t="s">
        <v>228</v>
      </c>
      <c r="D152" s="140" t="s">
        <v>132</v>
      </c>
      <c r="E152" s="141" t="s">
        <v>912</v>
      </c>
      <c r="F152" s="142" t="s">
        <v>913</v>
      </c>
      <c r="G152" s="143" t="s">
        <v>135</v>
      </c>
      <c r="H152" s="144">
        <v>33</v>
      </c>
      <c r="I152" s="144">
        <v>5.39</v>
      </c>
      <c r="J152" s="144">
        <f t="shared" si="0"/>
        <v>177.87</v>
      </c>
      <c r="K152" s="145"/>
      <c r="L152" s="28"/>
      <c r="M152" s="146" t="s">
        <v>1</v>
      </c>
      <c r="N152" s="147" t="s">
        <v>37</v>
      </c>
      <c r="O152" s="148">
        <v>0</v>
      </c>
      <c r="P152" s="148">
        <f t="shared" si="1"/>
        <v>0</v>
      </c>
      <c r="Q152" s="148">
        <v>0</v>
      </c>
      <c r="R152" s="148">
        <f t="shared" si="2"/>
        <v>0</v>
      </c>
      <c r="S152" s="148">
        <v>0</v>
      </c>
      <c r="T152" s="149">
        <f t="shared" si="3"/>
        <v>0</v>
      </c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R152" s="150" t="s">
        <v>136</v>
      </c>
      <c r="AT152" s="150" t="s">
        <v>132</v>
      </c>
      <c r="AU152" s="150" t="s">
        <v>137</v>
      </c>
      <c r="AY152" s="14" t="s">
        <v>129</v>
      </c>
      <c r="BE152" s="151">
        <f t="shared" si="4"/>
        <v>0</v>
      </c>
      <c r="BF152" s="151">
        <f t="shared" si="5"/>
        <v>177.87</v>
      </c>
      <c r="BG152" s="151">
        <f t="shared" si="6"/>
        <v>0</v>
      </c>
      <c r="BH152" s="151">
        <f t="shared" si="7"/>
        <v>0</v>
      </c>
      <c r="BI152" s="151">
        <f t="shared" si="8"/>
        <v>0</v>
      </c>
      <c r="BJ152" s="14" t="s">
        <v>137</v>
      </c>
      <c r="BK152" s="152">
        <f t="shared" si="9"/>
        <v>177.87</v>
      </c>
      <c r="BL152" s="14" t="s">
        <v>136</v>
      </c>
      <c r="BM152" s="150" t="s">
        <v>231</v>
      </c>
    </row>
    <row r="153" spans="1:65" s="2" customFormat="1" ht="24.2" customHeight="1">
      <c r="A153" s="27"/>
      <c r="B153" s="139"/>
      <c r="C153" s="153" t="s">
        <v>182</v>
      </c>
      <c r="D153" s="153" t="s">
        <v>202</v>
      </c>
      <c r="E153" s="154" t="s">
        <v>914</v>
      </c>
      <c r="F153" s="155" t="s">
        <v>915</v>
      </c>
      <c r="G153" s="156" t="s">
        <v>135</v>
      </c>
      <c r="H153" s="157">
        <v>33</v>
      </c>
      <c r="I153" s="157">
        <v>3.96</v>
      </c>
      <c r="J153" s="157">
        <f t="shared" si="0"/>
        <v>130.68</v>
      </c>
      <c r="K153" s="158"/>
      <c r="L153" s="159"/>
      <c r="M153" s="160" t="s">
        <v>1</v>
      </c>
      <c r="N153" s="161" t="s">
        <v>37</v>
      </c>
      <c r="O153" s="148">
        <v>0</v>
      </c>
      <c r="P153" s="148">
        <f t="shared" si="1"/>
        <v>0</v>
      </c>
      <c r="Q153" s="148">
        <v>0</v>
      </c>
      <c r="R153" s="148">
        <f t="shared" si="2"/>
        <v>0</v>
      </c>
      <c r="S153" s="148">
        <v>0</v>
      </c>
      <c r="T153" s="149">
        <f t="shared" si="3"/>
        <v>0</v>
      </c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R153" s="150" t="s">
        <v>147</v>
      </c>
      <c r="AT153" s="150" t="s">
        <v>202</v>
      </c>
      <c r="AU153" s="150" t="s">
        <v>137</v>
      </c>
      <c r="AY153" s="14" t="s">
        <v>129</v>
      </c>
      <c r="BE153" s="151">
        <f t="shared" si="4"/>
        <v>0</v>
      </c>
      <c r="BF153" s="151">
        <f t="shared" si="5"/>
        <v>130.68</v>
      </c>
      <c r="BG153" s="151">
        <f t="shared" si="6"/>
        <v>0</v>
      </c>
      <c r="BH153" s="151">
        <f t="shared" si="7"/>
        <v>0</v>
      </c>
      <c r="BI153" s="151">
        <f t="shared" si="8"/>
        <v>0</v>
      </c>
      <c r="BJ153" s="14" t="s">
        <v>137</v>
      </c>
      <c r="BK153" s="152">
        <f t="shared" si="9"/>
        <v>130.68</v>
      </c>
      <c r="BL153" s="14" t="s">
        <v>136</v>
      </c>
      <c r="BM153" s="150" t="s">
        <v>234</v>
      </c>
    </row>
    <row r="154" spans="1:65" s="2" customFormat="1" ht="14.45" customHeight="1">
      <c r="A154" s="27"/>
      <c r="B154" s="139"/>
      <c r="C154" s="153" t="s">
        <v>235</v>
      </c>
      <c r="D154" s="153" t="s">
        <v>202</v>
      </c>
      <c r="E154" s="154" t="s">
        <v>916</v>
      </c>
      <c r="F154" s="155" t="s">
        <v>917</v>
      </c>
      <c r="G154" s="156" t="s">
        <v>135</v>
      </c>
      <c r="H154" s="157">
        <v>342</v>
      </c>
      <c r="I154" s="157">
        <v>0.71</v>
      </c>
      <c r="J154" s="157">
        <f t="shared" si="0"/>
        <v>242.82</v>
      </c>
      <c r="K154" s="158"/>
      <c r="L154" s="159"/>
      <c r="M154" s="160" t="s">
        <v>1</v>
      </c>
      <c r="N154" s="161" t="s">
        <v>37</v>
      </c>
      <c r="O154" s="148">
        <v>0</v>
      </c>
      <c r="P154" s="148">
        <f t="shared" si="1"/>
        <v>0</v>
      </c>
      <c r="Q154" s="148">
        <v>0</v>
      </c>
      <c r="R154" s="148">
        <f t="shared" si="2"/>
        <v>0</v>
      </c>
      <c r="S154" s="148">
        <v>0</v>
      </c>
      <c r="T154" s="149">
        <f t="shared" si="3"/>
        <v>0</v>
      </c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R154" s="150" t="s">
        <v>147</v>
      </c>
      <c r="AT154" s="150" t="s">
        <v>202</v>
      </c>
      <c r="AU154" s="150" t="s">
        <v>137</v>
      </c>
      <c r="AY154" s="14" t="s">
        <v>129</v>
      </c>
      <c r="BE154" s="151">
        <f t="shared" si="4"/>
        <v>0</v>
      </c>
      <c r="BF154" s="151">
        <f t="shared" si="5"/>
        <v>242.82</v>
      </c>
      <c r="BG154" s="151">
        <f t="shared" si="6"/>
        <v>0</v>
      </c>
      <c r="BH154" s="151">
        <f t="shared" si="7"/>
        <v>0</v>
      </c>
      <c r="BI154" s="151">
        <f t="shared" si="8"/>
        <v>0</v>
      </c>
      <c r="BJ154" s="14" t="s">
        <v>137</v>
      </c>
      <c r="BK154" s="152">
        <f t="shared" si="9"/>
        <v>242.82</v>
      </c>
      <c r="BL154" s="14" t="s">
        <v>136</v>
      </c>
      <c r="BM154" s="150" t="s">
        <v>238</v>
      </c>
    </row>
    <row r="155" spans="1:65" s="2" customFormat="1" ht="14.45" customHeight="1">
      <c r="A155" s="27"/>
      <c r="B155" s="139"/>
      <c r="C155" s="153" t="s">
        <v>187</v>
      </c>
      <c r="D155" s="153" t="s">
        <v>202</v>
      </c>
      <c r="E155" s="154" t="s">
        <v>918</v>
      </c>
      <c r="F155" s="155" t="s">
        <v>919</v>
      </c>
      <c r="G155" s="156" t="s">
        <v>135</v>
      </c>
      <c r="H155" s="157">
        <v>14</v>
      </c>
      <c r="I155" s="157">
        <v>1.45</v>
      </c>
      <c r="J155" s="157">
        <f t="shared" si="0"/>
        <v>20.3</v>
      </c>
      <c r="K155" s="158"/>
      <c r="L155" s="159"/>
      <c r="M155" s="160" t="s">
        <v>1</v>
      </c>
      <c r="N155" s="161" t="s">
        <v>37</v>
      </c>
      <c r="O155" s="148">
        <v>0</v>
      </c>
      <c r="P155" s="148">
        <f t="shared" si="1"/>
        <v>0</v>
      </c>
      <c r="Q155" s="148">
        <v>0</v>
      </c>
      <c r="R155" s="148">
        <f t="shared" si="2"/>
        <v>0</v>
      </c>
      <c r="S155" s="148">
        <v>0</v>
      </c>
      <c r="T155" s="149">
        <f t="shared" si="3"/>
        <v>0</v>
      </c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R155" s="150" t="s">
        <v>147</v>
      </c>
      <c r="AT155" s="150" t="s">
        <v>202</v>
      </c>
      <c r="AU155" s="150" t="s">
        <v>137</v>
      </c>
      <c r="AY155" s="14" t="s">
        <v>129</v>
      </c>
      <c r="BE155" s="151">
        <f t="shared" si="4"/>
        <v>0</v>
      </c>
      <c r="BF155" s="151">
        <f t="shared" si="5"/>
        <v>20.3</v>
      </c>
      <c r="BG155" s="151">
        <f t="shared" si="6"/>
        <v>0</v>
      </c>
      <c r="BH155" s="151">
        <f t="shared" si="7"/>
        <v>0</v>
      </c>
      <c r="BI155" s="151">
        <f t="shared" si="8"/>
        <v>0</v>
      </c>
      <c r="BJ155" s="14" t="s">
        <v>137</v>
      </c>
      <c r="BK155" s="152">
        <f t="shared" si="9"/>
        <v>20.3</v>
      </c>
      <c r="BL155" s="14" t="s">
        <v>136</v>
      </c>
      <c r="BM155" s="150" t="s">
        <v>242</v>
      </c>
    </row>
    <row r="156" spans="1:65" s="2" customFormat="1" ht="14.45" customHeight="1">
      <c r="A156" s="27"/>
      <c r="B156" s="139"/>
      <c r="C156" s="153" t="s">
        <v>243</v>
      </c>
      <c r="D156" s="153" t="s">
        <v>202</v>
      </c>
      <c r="E156" s="154" t="s">
        <v>920</v>
      </c>
      <c r="F156" s="155" t="s">
        <v>921</v>
      </c>
      <c r="G156" s="156" t="s">
        <v>135</v>
      </c>
      <c r="H156" s="157">
        <v>34</v>
      </c>
      <c r="I156" s="157">
        <v>6.68</v>
      </c>
      <c r="J156" s="157">
        <f t="shared" si="0"/>
        <v>227.12</v>
      </c>
      <c r="K156" s="158"/>
      <c r="L156" s="159"/>
      <c r="M156" s="160" t="s">
        <v>1</v>
      </c>
      <c r="N156" s="161" t="s">
        <v>37</v>
      </c>
      <c r="O156" s="148">
        <v>0</v>
      </c>
      <c r="P156" s="148">
        <f t="shared" si="1"/>
        <v>0</v>
      </c>
      <c r="Q156" s="148">
        <v>0</v>
      </c>
      <c r="R156" s="148">
        <f t="shared" si="2"/>
        <v>0</v>
      </c>
      <c r="S156" s="148">
        <v>0</v>
      </c>
      <c r="T156" s="149">
        <f t="shared" si="3"/>
        <v>0</v>
      </c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R156" s="150" t="s">
        <v>147</v>
      </c>
      <c r="AT156" s="150" t="s">
        <v>202</v>
      </c>
      <c r="AU156" s="150" t="s">
        <v>137</v>
      </c>
      <c r="AY156" s="14" t="s">
        <v>129</v>
      </c>
      <c r="BE156" s="151">
        <f t="shared" si="4"/>
        <v>0</v>
      </c>
      <c r="BF156" s="151">
        <f t="shared" si="5"/>
        <v>227.12</v>
      </c>
      <c r="BG156" s="151">
        <f t="shared" si="6"/>
        <v>0</v>
      </c>
      <c r="BH156" s="151">
        <f t="shared" si="7"/>
        <v>0</v>
      </c>
      <c r="BI156" s="151">
        <f t="shared" si="8"/>
        <v>0</v>
      </c>
      <c r="BJ156" s="14" t="s">
        <v>137</v>
      </c>
      <c r="BK156" s="152">
        <f t="shared" si="9"/>
        <v>227.12</v>
      </c>
      <c r="BL156" s="14" t="s">
        <v>136</v>
      </c>
      <c r="BM156" s="150" t="s">
        <v>246</v>
      </c>
    </row>
    <row r="157" spans="1:65" s="2" customFormat="1" ht="14.45" customHeight="1">
      <c r="A157" s="27"/>
      <c r="B157" s="139"/>
      <c r="C157" s="140" t="s">
        <v>190</v>
      </c>
      <c r="D157" s="140" t="s">
        <v>132</v>
      </c>
      <c r="E157" s="141" t="s">
        <v>922</v>
      </c>
      <c r="F157" s="142" t="s">
        <v>923</v>
      </c>
      <c r="G157" s="143" t="s">
        <v>143</v>
      </c>
      <c r="H157" s="144">
        <v>910</v>
      </c>
      <c r="I157" s="144">
        <v>1.01</v>
      </c>
      <c r="J157" s="144">
        <f t="shared" si="0"/>
        <v>919.1</v>
      </c>
      <c r="K157" s="145"/>
      <c r="L157" s="28"/>
      <c r="M157" s="146" t="s">
        <v>1</v>
      </c>
      <c r="N157" s="147" t="s">
        <v>37</v>
      </c>
      <c r="O157" s="148">
        <v>0</v>
      </c>
      <c r="P157" s="148">
        <f t="shared" si="1"/>
        <v>0</v>
      </c>
      <c r="Q157" s="148">
        <v>0</v>
      </c>
      <c r="R157" s="148">
        <f t="shared" si="2"/>
        <v>0</v>
      </c>
      <c r="S157" s="148">
        <v>0</v>
      </c>
      <c r="T157" s="149">
        <f t="shared" si="3"/>
        <v>0</v>
      </c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R157" s="150" t="s">
        <v>136</v>
      </c>
      <c r="AT157" s="150" t="s">
        <v>132</v>
      </c>
      <c r="AU157" s="150" t="s">
        <v>137</v>
      </c>
      <c r="AY157" s="14" t="s">
        <v>129</v>
      </c>
      <c r="BE157" s="151">
        <f t="shared" si="4"/>
        <v>0</v>
      </c>
      <c r="BF157" s="151">
        <f t="shared" si="5"/>
        <v>919.1</v>
      </c>
      <c r="BG157" s="151">
        <f t="shared" si="6"/>
        <v>0</v>
      </c>
      <c r="BH157" s="151">
        <f t="shared" si="7"/>
        <v>0</v>
      </c>
      <c r="BI157" s="151">
        <f t="shared" si="8"/>
        <v>0</v>
      </c>
      <c r="BJ157" s="14" t="s">
        <v>137</v>
      </c>
      <c r="BK157" s="152">
        <f t="shared" si="9"/>
        <v>919.1</v>
      </c>
      <c r="BL157" s="14" t="s">
        <v>136</v>
      </c>
      <c r="BM157" s="150" t="s">
        <v>249</v>
      </c>
    </row>
    <row r="158" spans="1:65" s="2" customFormat="1" ht="24.2" customHeight="1">
      <c r="A158" s="27"/>
      <c r="B158" s="139"/>
      <c r="C158" s="153" t="s">
        <v>250</v>
      </c>
      <c r="D158" s="153" t="s">
        <v>202</v>
      </c>
      <c r="E158" s="154" t="s">
        <v>924</v>
      </c>
      <c r="F158" s="155" t="s">
        <v>925</v>
      </c>
      <c r="G158" s="156" t="s">
        <v>143</v>
      </c>
      <c r="H158" s="157">
        <v>910</v>
      </c>
      <c r="I158" s="157">
        <v>0.88</v>
      </c>
      <c r="J158" s="157">
        <f t="shared" si="0"/>
        <v>800.8</v>
      </c>
      <c r="K158" s="158"/>
      <c r="L158" s="159"/>
      <c r="M158" s="160" t="s">
        <v>1</v>
      </c>
      <c r="N158" s="161" t="s">
        <v>37</v>
      </c>
      <c r="O158" s="148">
        <v>0</v>
      </c>
      <c r="P158" s="148">
        <f t="shared" si="1"/>
        <v>0</v>
      </c>
      <c r="Q158" s="148">
        <v>0</v>
      </c>
      <c r="R158" s="148">
        <f t="shared" si="2"/>
        <v>0</v>
      </c>
      <c r="S158" s="148">
        <v>0</v>
      </c>
      <c r="T158" s="149">
        <f t="shared" si="3"/>
        <v>0</v>
      </c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R158" s="150" t="s">
        <v>147</v>
      </c>
      <c r="AT158" s="150" t="s">
        <v>202</v>
      </c>
      <c r="AU158" s="150" t="s">
        <v>137</v>
      </c>
      <c r="AY158" s="14" t="s">
        <v>129</v>
      </c>
      <c r="BE158" s="151">
        <f t="shared" si="4"/>
        <v>0</v>
      </c>
      <c r="BF158" s="151">
        <f t="shared" si="5"/>
        <v>800.8</v>
      </c>
      <c r="BG158" s="151">
        <f t="shared" si="6"/>
        <v>0</v>
      </c>
      <c r="BH158" s="151">
        <f t="shared" si="7"/>
        <v>0</v>
      </c>
      <c r="BI158" s="151">
        <f t="shared" si="8"/>
        <v>0</v>
      </c>
      <c r="BJ158" s="14" t="s">
        <v>137</v>
      </c>
      <c r="BK158" s="152">
        <f t="shared" si="9"/>
        <v>800.8</v>
      </c>
      <c r="BL158" s="14" t="s">
        <v>136</v>
      </c>
      <c r="BM158" s="150" t="s">
        <v>253</v>
      </c>
    </row>
    <row r="159" spans="1:65" s="2" customFormat="1" ht="14.45" customHeight="1">
      <c r="A159" s="27"/>
      <c r="B159" s="139"/>
      <c r="C159" s="140" t="s">
        <v>194</v>
      </c>
      <c r="D159" s="140" t="s">
        <v>132</v>
      </c>
      <c r="E159" s="141" t="s">
        <v>926</v>
      </c>
      <c r="F159" s="142" t="s">
        <v>927</v>
      </c>
      <c r="G159" s="143" t="s">
        <v>143</v>
      </c>
      <c r="H159" s="144">
        <v>150</v>
      </c>
      <c r="I159" s="144">
        <v>1.01</v>
      </c>
      <c r="J159" s="144">
        <f t="shared" si="0"/>
        <v>151.5</v>
      </c>
      <c r="K159" s="145"/>
      <c r="L159" s="28"/>
      <c r="M159" s="146" t="s">
        <v>1</v>
      </c>
      <c r="N159" s="147" t="s">
        <v>37</v>
      </c>
      <c r="O159" s="148">
        <v>0</v>
      </c>
      <c r="P159" s="148">
        <f t="shared" si="1"/>
        <v>0</v>
      </c>
      <c r="Q159" s="148">
        <v>0</v>
      </c>
      <c r="R159" s="148">
        <f t="shared" si="2"/>
        <v>0</v>
      </c>
      <c r="S159" s="148">
        <v>0</v>
      </c>
      <c r="T159" s="149">
        <f t="shared" si="3"/>
        <v>0</v>
      </c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R159" s="150" t="s">
        <v>136</v>
      </c>
      <c r="AT159" s="150" t="s">
        <v>132</v>
      </c>
      <c r="AU159" s="150" t="s">
        <v>137</v>
      </c>
      <c r="AY159" s="14" t="s">
        <v>129</v>
      </c>
      <c r="BE159" s="151">
        <f t="shared" si="4"/>
        <v>0</v>
      </c>
      <c r="BF159" s="151">
        <f t="shared" si="5"/>
        <v>151.5</v>
      </c>
      <c r="BG159" s="151">
        <f t="shared" si="6"/>
        <v>0</v>
      </c>
      <c r="BH159" s="151">
        <f t="shared" si="7"/>
        <v>0</v>
      </c>
      <c r="BI159" s="151">
        <f t="shared" si="8"/>
        <v>0</v>
      </c>
      <c r="BJ159" s="14" t="s">
        <v>137</v>
      </c>
      <c r="BK159" s="152">
        <f t="shared" si="9"/>
        <v>151.5</v>
      </c>
      <c r="BL159" s="14" t="s">
        <v>136</v>
      </c>
      <c r="BM159" s="150" t="s">
        <v>256</v>
      </c>
    </row>
    <row r="160" spans="1:65" s="2" customFormat="1" ht="24.2" customHeight="1">
      <c r="A160" s="27"/>
      <c r="B160" s="139"/>
      <c r="C160" s="153" t="s">
        <v>257</v>
      </c>
      <c r="D160" s="153" t="s">
        <v>202</v>
      </c>
      <c r="E160" s="154" t="s">
        <v>928</v>
      </c>
      <c r="F160" s="155" t="s">
        <v>929</v>
      </c>
      <c r="G160" s="156" t="s">
        <v>143</v>
      </c>
      <c r="H160" s="157">
        <v>150</v>
      </c>
      <c r="I160" s="157">
        <v>0.84</v>
      </c>
      <c r="J160" s="157">
        <f t="shared" si="0"/>
        <v>126</v>
      </c>
      <c r="K160" s="158"/>
      <c r="L160" s="159"/>
      <c r="M160" s="160" t="s">
        <v>1</v>
      </c>
      <c r="N160" s="161" t="s">
        <v>37</v>
      </c>
      <c r="O160" s="148">
        <v>0</v>
      </c>
      <c r="P160" s="148">
        <f t="shared" si="1"/>
        <v>0</v>
      </c>
      <c r="Q160" s="148">
        <v>0</v>
      </c>
      <c r="R160" s="148">
        <f t="shared" si="2"/>
        <v>0</v>
      </c>
      <c r="S160" s="148">
        <v>0</v>
      </c>
      <c r="T160" s="149">
        <f t="shared" si="3"/>
        <v>0</v>
      </c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R160" s="150" t="s">
        <v>147</v>
      </c>
      <c r="AT160" s="150" t="s">
        <v>202</v>
      </c>
      <c r="AU160" s="150" t="s">
        <v>137</v>
      </c>
      <c r="AY160" s="14" t="s">
        <v>129</v>
      </c>
      <c r="BE160" s="151">
        <f t="shared" si="4"/>
        <v>0</v>
      </c>
      <c r="BF160" s="151">
        <f t="shared" si="5"/>
        <v>126</v>
      </c>
      <c r="BG160" s="151">
        <f t="shared" si="6"/>
        <v>0</v>
      </c>
      <c r="BH160" s="151">
        <f t="shared" si="7"/>
        <v>0</v>
      </c>
      <c r="BI160" s="151">
        <f t="shared" si="8"/>
        <v>0</v>
      </c>
      <c r="BJ160" s="14" t="s">
        <v>137</v>
      </c>
      <c r="BK160" s="152">
        <f t="shared" si="9"/>
        <v>126</v>
      </c>
      <c r="BL160" s="14" t="s">
        <v>136</v>
      </c>
      <c r="BM160" s="150" t="s">
        <v>261</v>
      </c>
    </row>
    <row r="161" spans="1:65" s="2" customFormat="1" ht="14.45" customHeight="1">
      <c r="A161" s="27"/>
      <c r="B161" s="139"/>
      <c r="C161" s="140" t="s">
        <v>197</v>
      </c>
      <c r="D161" s="140" t="s">
        <v>132</v>
      </c>
      <c r="E161" s="141" t="s">
        <v>930</v>
      </c>
      <c r="F161" s="142" t="s">
        <v>931</v>
      </c>
      <c r="G161" s="143" t="s">
        <v>143</v>
      </c>
      <c r="H161" s="144">
        <v>340</v>
      </c>
      <c r="I161" s="144">
        <v>1.05</v>
      </c>
      <c r="J161" s="144">
        <f t="shared" si="0"/>
        <v>357</v>
      </c>
      <c r="K161" s="145"/>
      <c r="L161" s="28"/>
      <c r="M161" s="146" t="s">
        <v>1</v>
      </c>
      <c r="N161" s="147" t="s">
        <v>37</v>
      </c>
      <c r="O161" s="148">
        <v>0</v>
      </c>
      <c r="P161" s="148">
        <f t="shared" si="1"/>
        <v>0</v>
      </c>
      <c r="Q161" s="148">
        <v>0</v>
      </c>
      <c r="R161" s="148">
        <f t="shared" si="2"/>
        <v>0</v>
      </c>
      <c r="S161" s="148">
        <v>0</v>
      </c>
      <c r="T161" s="149">
        <f t="shared" si="3"/>
        <v>0</v>
      </c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R161" s="150" t="s">
        <v>136</v>
      </c>
      <c r="AT161" s="150" t="s">
        <v>132</v>
      </c>
      <c r="AU161" s="150" t="s">
        <v>137</v>
      </c>
      <c r="AY161" s="14" t="s">
        <v>129</v>
      </c>
      <c r="BE161" s="151">
        <f t="shared" si="4"/>
        <v>0</v>
      </c>
      <c r="BF161" s="151">
        <f t="shared" si="5"/>
        <v>357</v>
      </c>
      <c r="BG161" s="151">
        <f t="shared" si="6"/>
        <v>0</v>
      </c>
      <c r="BH161" s="151">
        <f t="shared" si="7"/>
        <v>0</v>
      </c>
      <c r="BI161" s="151">
        <f t="shared" si="8"/>
        <v>0</v>
      </c>
      <c r="BJ161" s="14" t="s">
        <v>137</v>
      </c>
      <c r="BK161" s="152">
        <f t="shared" si="9"/>
        <v>357</v>
      </c>
      <c r="BL161" s="14" t="s">
        <v>136</v>
      </c>
      <c r="BM161" s="150" t="s">
        <v>264</v>
      </c>
    </row>
    <row r="162" spans="1:65" s="2" customFormat="1" ht="24.2" customHeight="1">
      <c r="A162" s="27"/>
      <c r="B162" s="139"/>
      <c r="C162" s="153" t="s">
        <v>265</v>
      </c>
      <c r="D162" s="153" t="s">
        <v>202</v>
      </c>
      <c r="E162" s="154" t="s">
        <v>932</v>
      </c>
      <c r="F162" s="155" t="s">
        <v>933</v>
      </c>
      <c r="G162" s="156" t="s">
        <v>143</v>
      </c>
      <c r="H162" s="157">
        <v>340</v>
      </c>
      <c r="I162" s="157">
        <v>0.77</v>
      </c>
      <c r="J162" s="157">
        <f t="shared" si="0"/>
        <v>261.8</v>
      </c>
      <c r="K162" s="158"/>
      <c r="L162" s="159"/>
      <c r="M162" s="160" t="s">
        <v>1</v>
      </c>
      <c r="N162" s="161" t="s">
        <v>37</v>
      </c>
      <c r="O162" s="148">
        <v>0</v>
      </c>
      <c r="P162" s="148">
        <f t="shared" si="1"/>
        <v>0</v>
      </c>
      <c r="Q162" s="148">
        <v>0</v>
      </c>
      <c r="R162" s="148">
        <f t="shared" si="2"/>
        <v>0</v>
      </c>
      <c r="S162" s="148">
        <v>0</v>
      </c>
      <c r="T162" s="149">
        <f t="shared" si="3"/>
        <v>0</v>
      </c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R162" s="150" t="s">
        <v>147</v>
      </c>
      <c r="AT162" s="150" t="s">
        <v>202</v>
      </c>
      <c r="AU162" s="150" t="s">
        <v>137</v>
      </c>
      <c r="AY162" s="14" t="s">
        <v>129</v>
      </c>
      <c r="BE162" s="151">
        <f t="shared" si="4"/>
        <v>0</v>
      </c>
      <c r="BF162" s="151">
        <f t="shared" si="5"/>
        <v>261.8</v>
      </c>
      <c r="BG162" s="151">
        <f t="shared" si="6"/>
        <v>0</v>
      </c>
      <c r="BH162" s="151">
        <f t="shared" si="7"/>
        <v>0</v>
      </c>
      <c r="BI162" s="151">
        <f t="shared" si="8"/>
        <v>0</v>
      </c>
      <c r="BJ162" s="14" t="s">
        <v>137</v>
      </c>
      <c r="BK162" s="152">
        <f t="shared" si="9"/>
        <v>261.8</v>
      </c>
      <c r="BL162" s="14" t="s">
        <v>136</v>
      </c>
      <c r="BM162" s="150" t="s">
        <v>268</v>
      </c>
    </row>
    <row r="163" spans="1:65" s="2" customFormat="1" ht="14.45" customHeight="1">
      <c r="A163" s="27"/>
      <c r="B163" s="139"/>
      <c r="C163" s="140" t="s">
        <v>201</v>
      </c>
      <c r="D163" s="140" t="s">
        <v>132</v>
      </c>
      <c r="E163" s="141" t="s">
        <v>934</v>
      </c>
      <c r="F163" s="142" t="s">
        <v>935</v>
      </c>
      <c r="G163" s="143" t="s">
        <v>143</v>
      </c>
      <c r="H163" s="144">
        <v>1150</v>
      </c>
      <c r="I163" s="144">
        <v>1.08</v>
      </c>
      <c r="J163" s="144">
        <f t="shared" si="0"/>
        <v>1242</v>
      </c>
      <c r="K163" s="145"/>
      <c r="L163" s="28"/>
      <c r="M163" s="146" t="s">
        <v>1</v>
      </c>
      <c r="N163" s="147" t="s">
        <v>37</v>
      </c>
      <c r="O163" s="148">
        <v>0</v>
      </c>
      <c r="P163" s="148">
        <f t="shared" si="1"/>
        <v>0</v>
      </c>
      <c r="Q163" s="148">
        <v>0</v>
      </c>
      <c r="R163" s="148">
        <f t="shared" si="2"/>
        <v>0</v>
      </c>
      <c r="S163" s="148">
        <v>0</v>
      </c>
      <c r="T163" s="149">
        <f t="shared" si="3"/>
        <v>0</v>
      </c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R163" s="150" t="s">
        <v>136</v>
      </c>
      <c r="AT163" s="150" t="s">
        <v>132</v>
      </c>
      <c r="AU163" s="150" t="s">
        <v>137</v>
      </c>
      <c r="AY163" s="14" t="s">
        <v>129</v>
      </c>
      <c r="BE163" s="151">
        <f t="shared" si="4"/>
        <v>0</v>
      </c>
      <c r="BF163" s="151">
        <f t="shared" si="5"/>
        <v>1242</v>
      </c>
      <c r="BG163" s="151">
        <f t="shared" si="6"/>
        <v>0</v>
      </c>
      <c r="BH163" s="151">
        <f t="shared" si="7"/>
        <v>0</v>
      </c>
      <c r="BI163" s="151">
        <f t="shared" si="8"/>
        <v>0</v>
      </c>
      <c r="BJ163" s="14" t="s">
        <v>137</v>
      </c>
      <c r="BK163" s="152">
        <f t="shared" si="9"/>
        <v>1242</v>
      </c>
      <c r="BL163" s="14" t="s">
        <v>136</v>
      </c>
      <c r="BM163" s="150" t="s">
        <v>271</v>
      </c>
    </row>
    <row r="164" spans="1:65" s="2" customFormat="1" ht="24.2" customHeight="1">
      <c r="A164" s="27"/>
      <c r="B164" s="139"/>
      <c r="C164" s="153" t="s">
        <v>272</v>
      </c>
      <c r="D164" s="153" t="s">
        <v>202</v>
      </c>
      <c r="E164" s="154" t="s">
        <v>936</v>
      </c>
      <c r="F164" s="155" t="s">
        <v>937</v>
      </c>
      <c r="G164" s="156" t="s">
        <v>143</v>
      </c>
      <c r="H164" s="157">
        <v>1150</v>
      </c>
      <c r="I164" s="157">
        <v>1.1299999999999999</v>
      </c>
      <c r="J164" s="157">
        <f t="shared" si="0"/>
        <v>1299.5</v>
      </c>
      <c r="K164" s="158"/>
      <c r="L164" s="159"/>
      <c r="M164" s="160" t="s">
        <v>1</v>
      </c>
      <c r="N164" s="161" t="s">
        <v>37</v>
      </c>
      <c r="O164" s="148">
        <v>0</v>
      </c>
      <c r="P164" s="148">
        <f t="shared" si="1"/>
        <v>0</v>
      </c>
      <c r="Q164" s="148">
        <v>0</v>
      </c>
      <c r="R164" s="148">
        <f t="shared" si="2"/>
        <v>0</v>
      </c>
      <c r="S164" s="148">
        <v>0</v>
      </c>
      <c r="T164" s="149">
        <f t="shared" si="3"/>
        <v>0</v>
      </c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R164" s="150" t="s">
        <v>147</v>
      </c>
      <c r="AT164" s="150" t="s">
        <v>202</v>
      </c>
      <c r="AU164" s="150" t="s">
        <v>137</v>
      </c>
      <c r="AY164" s="14" t="s">
        <v>129</v>
      </c>
      <c r="BE164" s="151">
        <f t="shared" si="4"/>
        <v>0</v>
      </c>
      <c r="BF164" s="151">
        <f t="shared" si="5"/>
        <v>1299.5</v>
      </c>
      <c r="BG164" s="151">
        <f t="shared" si="6"/>
        <v>0</v>
      </c>
      <c r="BH164" s="151">
        <f t="shared" si="7"/>
        <v>0</v>
      </c>
      <c r="BI164" s="151">
        <f t="shared" si="8"/>
        <v>0</v>
      </c>
      <c r="BJ164" s="14" t="s">
        <v>137</v>
      </c>
      <c r="BK164" s="152">
        <f t="shared" si="9"/>
        <v>1299.5</v>
      </c>
      <c r="BL164" s="14" t="s">
        <v>136</v>
      </c>
      <c r="BM164" s="150" t="s">
        <v>276</v>
      </c>
    </row>
    <row r="165" spans="1:65" s="2" customFormat="1" ht="14.45" customHeight="1">
      <c r="A165" s="27"/>
      <c r="B165" s="139"/>
      <c r="C165" s="140" t="s">
        <v>205</v>
      </c>
      <c r="D165" s="140" t="s">
        <v>132</v>
      </c>
      <c r="E165" s="141" t="s">
        <v>938</v>
      </c>
      <c r="F165" s="142" t="s">
        <v>939</v>
      </c>
      <c r="G165" s="143" t="s">
        <v>143</v>
      </c>
      <c r="H165" s="144">
        <v>200</v>
      </c>
      <c r="I165" s="144">
        <v>1.26</v>
      </c>
      <c r="J165" s="144">
        <f t="shared" si="0"/>
        <v>252</v>
      </c>
      <c r="K165" s="145"/>
      <c r="L165" s="28"/>
      <c r="M165" s="146" t="s">
        <v>1</v>
      </c>
      <c r="N165" s="147" t="s">
        <v>37</v>
      </c>
      <c r="O165" s="148">
        <v>0</v>
      </c>
      <c r="P165" s="148">
        <f t="shared" si="1"/>
        <v>0</v>
      </c>
      <c r="Q165" s="148">
        <v>0</v>
      </c>
      <c r="R165" s="148">
        <f t="shared" si="2"/>
        <v>0</v>
      </c>
      <c r="S165" s="148">
        <v>0</v>
      </c>
      <c r="T165" s="149">
        <f t="shared" si="3"/>
        <v>0</v>
      </c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R165" s="150" t="s">
        <v>136</v>
      </c>
      <c r="AT165" s="150" t="s">
        <v>132</v>
      </c>
      <c r="AU165" s="150" t="s">
        <v>137</v>
      </c>
      <c r="AY165" s="14" t="s">
        <v>129</v>
      </c>
      <c r="BE165" s="151">
        <f t="shared" si="4"/>
        <v>0</v>
      </c>
      <c r="BF165" s="151">
        <f t="shared" si="5"/>
        <v>252</v>
      </c>
      <c r="BG165" s="151">
        <f t="shared" si="6"/>
        <v>0</v>
      </c>
      <c r="BH165" s="151">
        <f t="shared" si="7"/>
        <v>0</v>
      </c>
      <c r="BI165" s="151">
        <f t="shared" si="8"/>
        <v>0</v>
      </c>
      <c r="BJ165" s="14" t="s">
        <v>137</v>
      </c>
      <c r="BK165" s="152">
        <f t="shared" si="9"/>
        <v>252</v>
      </c>
      <c r="BL165" s="14" t="s">
        <v>136</v>
      </c>
      <c r="BM165" s="150" t="s">
        <v>279</v>
      </c>
    </row>
    <row r="166" spans="1:65" s="2" customFormat="1" ht="14.45" customHeight="1">
      <c r="A166" s="27"/>
      <c r="B166" s="139"/>
      <c r="C166" s="153" t="s">
        <v>280</v>
      </c>
      <c r="D166" s="153" t="s">
        <v>202</v>
      </c>
      <c r="E166" s="154" t="s">
        <v>940</v>
      </c>
      <c r="F166" s="155" t="s">
        <v>941</v>
      </c>
      <c r="G166" s="156" t="s">
        <v>143</v>
      </c>
      <c r="H166" s="157">
        <v>200</v>
      </c>
      <c r="I166" s="157">
        <v>2</v>
      </c>
      <c r="J166" s="157">
        <f t="shared" si="0"/>
        <v>400</v>
      </c>
      <c r="K166" s="158"/>
      <c r="L166" s="159"/>
      <c r="M166" s="160" t="s">
        <v>1</v>
      </c>
      <c r="N166" s="161" t="s">
        <v>37</v>
      </c>
      <c r="O166" s="148">
        <v>0</v>
      </c>
      <c r="P166" s="148">
        <f t="shared" si="1"/>
        <v>0</v>
      </c>
      <c r="Q166" s="148">
        <v>0</v>
      </c>
      <c r="R166" s="148">
        <f t="shared" si="2"/>
        <v>0</v>
      </c>
      <c r="S166" s="148">
        <v>0</v>
      </c>
      <c r="T166" s="149">
        <f t="shared" si="3"/>
        <v>0</v>
      </c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R166" s="150" t="s">
        <v>147</v>
      </c>
      <c r="AT166" s="150" t="s">
        <v>202</v>
      </c>
      <c r="AU166" s="150" t="s">
        <v>137</v>
      </c>
      <c r="AY166" s="14" t="s">
        <v>129</v>
      </c>
      <c r="BE166" s="151">
        <f t="shared" si="4"/>
        <v>0</v>
      </c>
      <c r="BF166" s="151">
        <f t="shared" si="5"/>
        <v>400</v>
      </c>
      <c r="BG166" s="151">
        <f t="shared" si="6"/>
        <v>0</v>
      </c>
      <c r="BH166" s="151">
        <f t="shared" si="7"/>
        <v>0</v>
      </c>
      <c r="BI166" s="151">
        <f t="shared" si="8"/>
        <v>0</v>
      </c>
      <c r="BJ166" s="14" t="s">
        <v>137</v>
      </c>
      <c r="BK166" s="152">
        <f t="shared" si="9"/>
        <v>400</v>
      </c>
      <c r="BL166" s="14" t="s">
        <v>136</v>
      </c>
      <c r="BM166" s="150" t="s">
        <v>283</v>
      </c>
    </row>
    <row r="167" spans="1:65" s="2" customFormat="1" ht="14.45" customHeight="1">
      <c r="A167" s="27"/>
      <c r="B167" s="139"/>
      <c r="C167" s="140" t="s">
        <v>210</v>
      </c>
      <c r="D167" s="140" t="s">
        <v>132</v>
      </c>
      <c r="E167" s="141" t="s">
        <v>942</v>
      </c>
      <c r="F167" s="142" t="s">
        <v>943</v>
      </c>
      <c r="G167" s="143" t="s">
        <v>143</v>
      </c>
      <c r="H167" s="144">
        <v>100</v>
      </c>
      <c r="I167" s="144">
        <v>2.31</v>
      </c>
      <c r="J167" s="144">
        <f t="shared" si="0"/>
        <v>231</v>
      </c>
      <c r="K167" s="145"/>
      <c r="L167" s="28"/>
      <c r="M167" s="146" t="s">
        <v>1</v>
      </c>
      <c r="N167" s="147" t="s">
        <v>37</v>
      </c>
      <c r="O167" s="148">
        <v>0</v>
      </c>
      <c r="P167" s="148">
        <f t="shared" si="1"/>
        <v>0</v>
      </c>
      <c r="Q167" s="148">
        <v>0</v>
      </c>
      <c r="R167" s="148">
        <f t="shared" si="2"/>
        <v>0</v>
      </c>
      <c r="S167" s="148">
        <v>0</v>
      </c>
      <c r="T167" s="149">
        <f t="shared" si="3"/>
        <v>0</v>
      </c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R167" s="150" t="s">
        <v>136</v>
      </c>
      <c r="AT167" s="150" t="s">
        <v>132</v>
      </c>
      <c r="AU167" s="150" t="s">
        <v>137</v>
      </c>
      <c r="AY167" s="14" t="s">
        <v>129</v>
      </c>
      <c r="BE167" s="151">
        <f t="shared" si="4"/>
        <v>0</v>
      </c>
      <c r="BF167" s="151">
        <f t="shared" si="5"/>
        <v>231</v>
      </c>
      <c r="BG167" s="151">
        <f t="shared" si="6"/>
        <v>0</v>
      </c>
      <c r="BH167" s="151">
        <f t="shared" si="7"/>
        <v>0</v>
      </c>
      <c r="BI167" s="151">
        <f t="shared" si="8"/>
        <v>0</v>
      </c>
      <c r="BJ167" s="14" t="s">
        <v>137</v>
      </c>
      <c r="BK167" s="152">
        <f t="shared" si="9"/>
        <v>231</v>
      </c>
      <c r="BL167" s="14" t="s">
        <v>136</v>
      </c>
      <c r="BM167" s="150" t="s">
        <v>286</v>
      </c>
    </row>
    <row r="168" spans="1:65" s="2" customFormat="1" ht="14.45" customHeight="1">
      <c r="A168" s="27"/>
      <c r="B168" s="139"/>
      <c r="C168" s="153" t="s">
        <v>289</v>
      </c>
      <c r="D168" s="153" t="s">
        <v>202</v>
      </c>
      <c r="E168" s="154" t="s">
        <v>944</v>
      </c>
      <c r="F168" s="155" t="s">
        <v>945</v>
      </c>
      <c r="G168" s="156" t="s">
        <v>143</v>
      </c>
      <c r="H168" s="157">
        <v>100</v>
      </c>
      <c r="I168" s="157">
        <v>4.7</v>
      </c>
      <c r="J168" s="157">
        <f t="shared" si="0"/>
        <v>470</v>
      </c>
      <c r="K168" s="158"/>
      <c r="L168" s="159"/>
      <c r="M168" s="160" t="s">
        <v>1</v>
      </c>
      <c r="N168" s="161" t="s">
        <v>37</v>
      </c>
      <c r="O168" s="148">
        <v>0</v>
      </c>
      <c r="P168" s="148">
        <f t="shared" si="1"/>
        <v>0</v>
      </c>
      <c r="Q168" s="148">
        <v>0</v>
      </c>
      <c r="R168" s="148">
        <f t="shared" si="2"/>
        <v>0</v>
      </c>
      <c r="S168" s="148">
        <v>0</v>
      </c>
      <c r="T168" s="149">
        <f t="shared" si="3"/>
        <v>0</v>
      </c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R168" s="150" t="s">
        <v>147</v>
      </c>
      <c r="AT168" s="150" t="s">
        <v>202</v>
      </c>
      <c r="AU168" s="150" t="s">
        <v>137</v>
      </c>
      <c r="AY168" s="14" t="s">
        <v>129</v>
      </c>
      <c r="BE168" s="151">
        <f t="shared" si="4"/>
        <v>0</v>
      </c>
      <c r="BF168" s="151">
        <f t="shared" si="5"/>
        <v>470</v>
      </c>
      <c r="BG168" s="151">
        <f t="shared" si="6"/>
        <v>0</v>
      </c>
      <c r="BH168" s="151">
        <f t="shared" si="7"/>
        <v>0</v>
      </c>
      <c r="BI168" s="151">
        <f t="shared" si="8"/>
        <v>0</v>
      </c>
      <c r="BJ168" s="14" t="s">
        <v>137</v>
      </c>
      <c r="BK168" s="152">
        <f t="shared" si="9"/>
        <v>470</v>
      </c>
      <c r="BL168" s="14" t="s">
        <v>136</v>
      </c>
      <c r="BM168" s="150" t="s">
        <v>292</v>
      </c>
    </row>
    <row r="169" spans="1:65" s="2" customFormat="1" ht="14.45" customHeight="1">
      <c r="A169" s="27"/>
      <c r="B169" s="139"/>
      <c r="C169" s="140" t="s">
        <v>213</v>
      </c>
      <c r="D169" s="140" t="s">
        <v>132</v>
      </c>
      <c r="E169" s="141" t="s">
        <v>946</v>
      </c>
      <c r="F169" s="142" t="s">
        <v>947</v>
      </c>
      <c r="G169" s="143" t="s">
        <v>143</v>
      </c>
      <c r="H169" s="144">
        <v>480</v>
      </c>
      <c r="I169" s="144">
        <v>9.85</v>
      </c>
      <c r="J169" s="144">
        <f t="shared" si="0"/>
        <v>4728</v>
      </c>
      <c r="K169" s="145"/>
      <c r="L169" s="28"/>
      <c r="M169" s="146" t="s">
        <v>1</v>
      </c>
      <c r="N169" s="147" t="s">
        <v>37</v>
      </c>
      <c r="O169" s="148">
        <v>0</v>
      </c>
      <c r="P169" s="148">
        <f t="shared" si="1"/>
        <v>0</v>
      </c>
      <c r="Q169" s="148">
        <v>0</v>
      </c>
      <c r="R169" s="148">
        <f t="shared" si="2"/>
        <v>0</v>
      </c>
      <c r="S169" s="148">
        <v>0</v>
      </c>
      <c r="T169" s="149">
        <f t="shared" si="3"/>
        <v>0</v>
      </c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R169" s="150" t="s">
        <v>136</v>
      </c>
      <c r="AT169" s="150" t="s">
        <v>132</v>
      </c>
      <c r="AU169" s="150" t="s">
        <v>137</v>
      </c>
      <c r="AY169" s="14" t="s">
        <v>129</v>
      </c>
      <c r="BE169" s="151">
        <f t="shared" si="4"/>
        <v>0</v>
      </c>
      <c r="BF169" s="151">
        <f t="shared" si="5"/>
        <v>4728</v>
      </c>
      <c r="BG169" s="151">
        <f t="shared" si="6"/>
        <v>0</v>
      </c>
      <c r="BH169" s="151">
        <f t="shared" si="7"/>
        <v>0</v>
      </c>
      <c r="BI169" s="151">
        <f t="shared" si="8"/>
        <v>0</v>
      </c>
      <c r="BJ169" s="14" t="s">
        <v>137</v>
      </c>
      <c r="BK169" s="152">
        <f t="shared" si="9"/>
        <v>4728</v>
      </c>
      <c r="BL169" s="14" t="s">
        <v>136</v>
      </c>
      <c r="BM169" s="150" t="s">
        <v>295</v>
      </c>
    </row>
    <row r="170" spans="1:65" s="2" customFormat="1" ht="14.45" customHeight="1">
      <c r="A170" s="27"/>
      <c r="B170" s="139"/>
      <c r="C170" s="153" t="s">
        <v>300</v>
      </c>
      <c r="D170" s="153" t="s">
        <v>202</v>
      </c>
      <c r="E170" s="154" t="s">
        <v>948</v>
      </c>
      <c r="F170" s="155" t="s">
        <v>949</v>
      </c>
      <c r="G170" s="156" t="s">
        <v>888</v>
      </c>
      <c r="H170" s="157">
        <v>1</v>
      </c>
      <c r="I170" s="157">
        <v>78.06</v>
      </c>
      <c r="J170" s="157">
        <f t="shared" si="0"/>
        <v>78.06</v>
      </c>
      <c r="K170" s="158"/>
      <c r="L170" s="159"/>
      <c r="M170" s="160" t="s">
        <v>1</v>
      </c>
      <c r="N170" s="161" t="s">
        <v>37</v>
      </c>
      <c r="O170" s="148">
        <v>0</v>
      </c>
      <c r="P170" s="148">
        <f t="shared" si="1"/>
        <v>0</v>
      </c>
      <c r="Q170" s="148">
        <v>0</v>
      </c>
      <c r="R170" s="148">
        <f t="shared" si="2"/>
        <v>0</v>
      </c>
      <c r="S170" s="148">
        <v>0</v>
      </c>
      <c r="T170" s="149">
        <f t="shared" si="3"/>
        <v>0</v>
      </c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R170" s="150" t="s">
        <v>147</v>
      </c>
      <c r="AT170" s="150" t="s">
        <v>202</v>
      </c>
      <c r="AU170" s="150" t="s">
        <v>137</v>
      </c>
      <c r="AY170" s="14" t="s">
        <v>129</v>
      </c>
      <c r="BE170" s="151">
        <f t="shared" si="4"/>
        <v>0</v>
      </c>
      <c r="BF170" s="151">
        <f t="shared" si="5"/>
        <v>78.06</v>
      </c>
      <c r="BG170" s="151">
        <f t="shared" si="6"/>
        <v>0</v>
      </c>
      <c r="BH170" s="151">
        <f t="shared" si="7"/>
        <v>0</v>
      </c>
      <c r="BI170" s="151">
        <f t="shared" si="8"/>
        <v>0</v>
      </c>
      <c r="BJ170" s="14" t="s">
        <v>137</v>
      </c>
      <c r="BK170" s="152">
        <f t="shared" si="9"/>
        <v>78.06</v>
      </c>
      <c r="BL170" s="14" t="s">
        <v>136</v>
      </c>
      <c r="BM170" s="150" t="s">
        <v>303</v>
      </c>
    </row>
    <row r="171" spans="1:65" s="12" customFormat="1" ht="25.9" customHeight="1">
      <c r="B171" s="127"/>
      <c r="D171" s="128" t="s">
        <v>70</v>
      </c>
      <c r="E171" s="129" t="s">
        <v>950</v>
      </c>
      <c r="F171" s="129" t="s">
        <v>951</v>
      </c>
      <c r="J171" s="130">
        <f>BK171</f>
        <v>4296.82</v>
      </c>
      <c r="L171" s="127"/>
      <c r="M171" s="131"/>
      <c r="N171" s="132"/>
      <c r="O171" s="132"/>
      <c r="P171" s="133">
        <f>P172+SUM(P173:P178)</f>
        <v>0</v>
      </c>
      <c r="Q171" s="132"/>
      <c r="R171" s="133">
        <f>R172+SUM(R173:R178)</f>
        <v>0</v>
      </c>
      <c r="S171" s="132"/>
      <c r="T171" s="134">
        <f>T172+SUM(T173:T178)</f>
        <v>0</v>
      </c>
      <c r="AR171" s="128" t="s">
        <v>79</v>
      </c>
      <c r="AT171" s="135" t="s">
        <v>70</v>
      </c>
      <c r="AU171" s="135" t="s">
        <v>71</v>
      </c>
      <c r="AY171" s="128" t="s">
        <v>129</v>
      </c>
      <c r="BK171" s="136">
        <f>BK172+SUM(BK173:BK178)</f>
        <v>4296.82</v>
      </c>
    </row>
    <row r="172" spans="1:65" s="2" customFormat="1" ht="24.2" customHeight="1">
      <c r="A172" s="27"/>
      <c r="B172" s="139"/>
      <c r="C172" s="140" t="s">
        <v>217</v>
      </c>
      <c r="D172" s="140" t="s">
        <v>132</v>
      </c>
      <c r="E172" s="141" t="s">
        <v>952</v>
      </c>
      <c r="F172" s="142" t="s">
        <v>953</v>
      </c>
      <c r="G172" s="143" t="s">
        <v>135</v>
      </c>
      <c r="H172" s="144">
        <v>34</v>
      </c>
      <c r="I172" s="144">
        <v>5.49</v>
      </c>
      <c r="J172" s="144">
        <f t="shared" ref="J172:J177" si="10">ROUND(I172*H172,3)</f>
        <v>186.66</v>
      </c>
      <c r="K172" s="145"/>
      <c r="L172" s="28"/>
      <c r="M172" s="146" t="s">
        <v>1</v>
      </c>
      <c r="N172" s="147" t="s">
        <v>37</v>
      </c>
      <c r="O172" s="148">
        <v>0</v>
      </c>
      <c r="P172" s="148">
        <f t="shared" ref="P172:P177" si="11">O172*H172</f>
        <v>0</v>
      </c>
      <c r="Q172" s="148">
        <v>0</v>
      </c>
      <c r="R172" s="148">
        <f t="shared" ref="R172:R177" si="12">Q172*H172</f>
        <v>0</v>
      </c>
      <c r="S172" s="148">
        <v>0</v>
      </c>
      <c r="T172" s="149">
        <f t="shared" ref="T172:T177" si="13">S172*H172</f>
        <v>0</v>
      </c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R172" s="150" t="s">
        <v>136</v>
      </c>
      <c r="AT172" s="150" t="s">
        <v>132</v>
      </c>
      <c r="AU172" s="150" t="s">
        <v>79</v>
      </c>
      <c r="AY172" s="14" t="s">
        <v>129</v>
      </c>
      <c r="BE172" s="151">
        <f t="shared" ref="BE172:BE177" si="14">IF(N172="základná",J172,0)</f>
        <v>0</v>
      </c>
      <c r="BF172" s="151">
        <f t="shared" ref="BF172:BF177" si="15">IF(N172="znížená",J172,0)</f>
        <v>186.66</v>
      </c>
      <c r="BG172" s="151">
        <f t="shared" ref="BG172:BG177" si="16">IF(N172="zákl. prenesená",J172,0)</f>
        <v>0</v>
      </c>
      <c r="BH172" s="151">
        <f t="shared" ref="BH172:BH177" si="17">IF(N172="zníž. prenesená",J172,0)</f>
        <v>0</v>
      </c>
      <c r="BI172" s="151">
        <f t="shared" ref="BI172:BI177" si="18">IF(N172="nulová",J172,0)</f>
        <v>0</v>
      </c>
      <c r="BJ172" s="14" t="s">
        <v>137</v>
      </c>
      <c r="BK172" s="152">
        <f t="shared" ref="BK172:BK177" si="19">ROUND(I172*H172,3)</f>
        <v>186.66</v>
      </c>
      <c r="BL172" s="14" t="s">
        <v>136</v>
      </c>
      <c r="BM172" s="150" t="s">
        <v>306</v>
      </c>
    </row>
    <row r="173" spans="1:65" s="2" customFormat="1" ht="14.45" customHeight="1">
      <c r="A173" s="27"/>
      <c r="B173" s="139"/>
      <c r="C173" s="153" t="s">
        <v>307</v>
      </c>
      <c r="D173" s="153" t="s">
        <v>202</v>
      </c>
      <c r="E173" s="154" t="s">
        <v>954</v>
      </c>
      <c r="F173" s="155" t="s">
        <v>955</v>
      </c>
      <c r="G173" s="156" t="s">
        <v>135</v>
      </c>
      <c r="H173" s="157">
        <v>34</v>
      </c>
      <c r="I173" s="157">
        <v>6.5</v>
      </c>
      <c r="J173" s="157">
        <f t="shared" si="10"/>
        <v>221</v>
      </c>
      <c r="K173" s="158"/>
      <c r="L173" s="159"/>
      <c r="M173" s="160" t="s">
        <v>1</v>
      </c>
      <c r="N173" s="161" t="s">
        <v>37</v>
      </c>
      <c r="O173" s="148">
        <v>0</v>
      </c>
      <c r="P173" s="148">
        <f t="shared" si="11"/>
        <v>0</v>
      </c>
      <c r="Q173" s="148">
        <v>0</v>
      </c>
      <c r="R173" s="148">
        <f t="shared" si="12"/>
        <v>0</v>
      </c>
      <c r="S173" s="148">
        <v>0</v>
      </c>
      <c r="T173" s="149">
        <f t="shared" si="13"/>
        <v>0</v>
      </c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R173" s="150" t="s">
        <v>147</v>
      </c>
      <c r="AT173" s="150" t="s">
        <v>202</v>
      </c>
      <c r="AU173" s="150" t="s">
        <v>79</v>
      </c>
      <c r="AY173" s="14" t="s">
        <v>129</v>
      </c>
      <c r="BE173" s="151">
        <f t="shared" si="14"/>
        <v>0</v>
      </c>
      <c r="BF173" s="151">
        <f t="shared" si="15"/>
        <v>221</v>
      </c>
      <c r="BG173" s="151">
        <f t="shared" si="16"/>
        <v>0</v>
      </c>
      <c r="BH173" s="151">
        <f t="shared" si="17"/>
        <v>0</v>
      </c>
      <c r="BI173" s="151">
        <f t="shared" si="18"/>
        <v>0</v>
      </c>
      <c r="BJ173" s="14" t="s">
        <v>137</v>
      </c>
      <c r="BK173" s="152">
        <f t="shared" si="19"/>
        <v>221</v>
      </c>
      <c r="BL173" s="14" t="s">
        <v>136</v>
      </c>
      <c r="BM173" s="150" t="s">
        <v>310</v>
      </c>
    </row>
    <row r="174" spans="1:65" s="2" customFormat="1" ht="14.45" customHeight="1">
      <c r="A174" s="27"/>
      <c r="B174" s="139"/>
      <c r="C174" s="140" t="s">
        <v>220</v>
      </c>
      <c r="D174" s="140" t="s">
        <v>132</v>
      </c>
      <c r="E174" s="141" t="s">
        <v>956</v>
      </c>
      <c r="F174" s="142" t="s">
        <v>957</v>
      </c>
      <c r="G174" s="143" t="s">
        <v>135</v>
      </c>
      <c r="H174" s="144">
        <v>2</v>
      </c>
      <c r="I174" s="144">
        <v>24.17</v>
      </c>
      <c r="J174" s="144">
        <f t="shared" si="10"/>
        <v>48.34</v>
      </c>
      <c r="K174" s="145"/>
      <c r="L174" s="28"/>
      <c r="M174" s="146" t="s">
        <v>1</v>
      </c>
      <c r="N174" s="147" t="s">
        <v>37</v>
      </c>
      <c r="O174" s="148">
        <v>0</v>
      </c>
      <c r="P174" s="148">
        <f t="shared" si="11"/>
        <v>0</v>
      </c>
      <c r="Q174" s="148">
        <v>0</v>
      </c>
      <c r="R174" s="148">
        <f t="shared" si="12"/>
        <v>0</v>
      </c>
      <c r="S174" s="148">
        <v>0</v>
      </c>
      <c r="T174" s="149">
        <f t="shared" si="13"/>
        <v>0</v>
      </c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R174" s="150" t="s">
        <v>136</v>
      </c>
      <c r="AT174" s="150" t="s">
        <v>132</v>
      </c>
      <c r="AU174" s="150" t="s">
        <v>79</v>
      </c>
      <c r="AY174" s="14" t="s">
        <v>129</v>
      </c>
      <c r="BE174" s="151">
        <f t="shared" si="14"/>
        <v>0</v>
      </c>
      <c r="BF174" s="151">
        <f t="shared" si="15"/>
        <v>48.34</v>
      </c>
      <c r="BG174" s="151">
        <f t="shared" si="16"/>
        <v>0</v>
      </c>
      <c r="BH174" s="151">
        <f t="shared" si="17"/>
        <v>0</v>
      </c>
      <c r="BI174" s="151">
        <f t="shared" si="18"/>
        <v>0</v>
      </c>
      <c r="BJ174" s="14" t="s">
        <v>137</v>
      </c>
      <c r="BK174" s="152">
        <f t="shared" si="19"/>
        <v>48.34</v>
      </c>
      <c r="BL174" s="14" t="s">
        <v>136</v>
      </c>
      <c r="BM174" s="150" t="s">
        <v>314</v>
      </c>
    </row>
    <row r="175" spans="1:65" s="2" customFormat="1" ht="14.45" customHeight="1">
      <c r="A175" s="27"/>
      <c r="B175" s="139"/>
      <c r="C175" s="153" t="s">
        <v>317</v>
      </c>
      <c r="D175" s="153" t="s">
        <v>202</v>
      </c>
      <c r="E175" s="154" t="s">
        <v>958</v>
      </c>
      <c r="F175" s="155" t="s">
        <v>959</v>
      </c>
      <c r="G175" s="156" t="s">
        <v>135</v>
      </c>
      <c r="H175" s="157">
        <v>2</v>
      </c>
      <c r="I175" s="157">
        <v>54.51</v>
      </c>
      <c r="J175" s="157">
        <f t="shared" si="10"/>
        <v>109.02</v>
      </c>
      <c r="K175" s="158"/>
      <c r="L175" s="159"/>
      <c r="M175" s="160" t="s">
        <v>1</v>
      </c>
      <c r="N175" s="161" t="s">
        <v>37</v>
      </c>
      <c r="O175" s="148">
        <v>0</v>
      </c>
      <c r="P175" s="148">
        <f t="shared" si="11"/>
        <v>0</v>
      </c>
      <c r="Q175" s="148">
        <v>0</v>
      </c>
      <c r="R175" s="148">
        <f t="shared" si="12"/>
        <v>0</v>
      </c>
      <c r="S175" s="148">
        <v>0</v>
      </c>
      <c r="T175" s="149">
        <f t="shared" si="13"/>
        <v>0</v>
      </c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R175" s="150" t="s">
        <v>147</v>
      </c>
      <c r="AT175" s="150" t="s">
        <v>202</v>
      </c>
      <c r="AU175" s="150" t="s">
        <v>79</v>
      </c>
      <c r="AY175" s="14" t="s">
        <v>129</v>
      </c>
      <c r="BE175" s="151">
        <f t="shared" si="14"/>
        <v>0</v>
      </c>
      <c r="BF175" s="151">
        <f t="shared" si="15"/>
        <v>109.02</v>
      </c>
      <c r="BG175" s="151">
        <f t="shared" si="16"/>
        <v>0</v>
      </c>
      <c r="BH175" s="151">
        <f t="shared" si="17"/>
        <v>0</v>
      </c>
      <c r="BI175" s="151">
        <f t="shared" si="18"/>
        <v>0</v>
      </c>
      <c r="BJ175" s="14" t="s">
        <v>137</v>
      </c>
      <c r="BK175" s="152">
        <f t="shared" si="19"/>
        <v>109.02</v>
      </c>
      <c r="BL175" s="14" t="s">
        <v>136</v>
      </c>
      <c r="BM175" s="150" t="s">
        <v>320</v>
      </c>
    </row>
    <row r="176" spans="1:65" s="2" customFormat="1" ht="24.2" customHeight="1">
      <c r="A176" s="27"/>
      <c r="B176" s="139"/>
      <c r="C176" s="140" t="s">
        <v>224</v>
      </c>
      <c r="D176" s="140" t="s">
        <v>132</v>
      </c>
      <c r="E176" s="141" t="s">
        <v>960</v>
      </c>
      <c r="F176" s="142" t="s">
        <v>961</v>
      </c>
      <c r="G176" s="143" t="s">
        <v>143</v>
      </c>
      <c r="H176" s="144">
        <v>1750</v>
      </c>
      <c r="I176" s="144">
        <v>0.67</v>
      </c>
      <c r="J176" s="144">
        <f t="shared" si="10"/>
        <v>1172.5</v>
      </c>
      <c r="K176" s="145"/>
      <c r="L176" s="28"/>
      <c r="M176" s="146" t="s">
        <v>1</v>
      </c>
      <c r="N176" s="147" t="s">
        <v>37</v>
      </c>
      <c r="O176" s="148">
        <v>0</v>
      </c>
      <c r="P176" s="148">
        <f t="shared" si="11"/>
        <v>0</v>
      </c>
      <c r="Q176" s="148">
        <v>0</v>
      </c>
      <c r="R176" s="148">
        <f t="shared" si="12"/>
        <v>0</v>
      </c>
      <c r="S176" s="148">
        <v>0</v>
      </c>
      <c r="T176" s="149">
        <f t="shared" si="13"/>
        <v>0</v>
      </c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R176" s="150" t="s">
        <v>136</v>
      </c>
      <c r="AT176" s="150" t="s">
        <v>132</v>
      </c>
      <c r="AU176" s="150" t="s">
        <v>79</v>
      </c>
      <c r="AY176" s="14" t="s">
        <v>129</v>
      </c>
      <c r="BE176" s="151">
        <f t="shared" si="14"/>
        <v>0</v>
      </c>
      <c r="BF176" s="151">
        <f t="shared" si="15"/>
        <v>1172.5</v>
      </c>
      <c r="BG176" s="151">
        <f t="shared" si="16"/>
        <v>0</v>
      </c>
      <c r="BH176" s="151">
        <f t="shared" si="17"/>
        <v>0</v>
      </c>
      <c r="BI176" s="151">
        <f t="shared" si="18"/>
        <v>0</v>
      </c>
      <c r="BJ176" s="14" t="s">
        <v>137</v>
      </c>
      <c r="BK176" s="152">
        <f t="shared" si="19"/>
        <v>1172.5</v>
      </c>
      <c r="BL176" s="14" t="s">
        <v>136</v>
      </c>
      <c r="BM176" s="150" t="s">
        <v>323</v>
      </c>
    </row>
    <row r="177" spans="1:65" s="2" customFormat="1" ht="14.45" customHeight="1">
      <c r="A177" s="27"/>
      <c r="B177" s="139"/>
      <c r="C177" s="153" t="s">
        <v>324</v>
      </c>
      <c r="D177" s="153" t="s">
        <v>202</v>
      </c>
      <c r="E177" s="154" t="s">
        <v>962</v>
      </c>
      <c r="F177" s="155" t="s">
        <v>963</v>
      </c>
      <c r="G177" s="156" t="s">
        <v>143</v>
      </c>
      <c r="H177" s="157">
        <v>1750</v>
      </c>
      <c r="I177" s="157">
        <v>0.5</v>
      </c>
      <c r="J177" s="157">
        <f t="shared" si="10"/>
        <v>875</v>
      </c>
      <c r="K177" s="158"/>
      <c r="L177" s="159"/>
      <c r="M177" s="160" t="s">
        <v>1</v>
      </c>
      <c r="N177" s="161" t="s">
        <v>37</v>
      </c>
      <c r="O177" s="148">
        <v>0</v>
      </c>
      <c r="P177" s="148">
        <f t="shared" si="11"/>
        <v>0</v>
      </c>
      <c r="Q177" s="148">
        <v>0</v>
      </c>
      <c r="R177" s="148">
        <f t="shared" si="12"/>
        <v>0</v>
      </c>
      <c r="S177" s="148">
        <v>0</v>
      </c>
      <c r="T177" s="149">
        <f t="shared" si="13"/>
        <v>0</v>
      </c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R177" s="150" t="s">
        <v>147</v>
      </c>
      <c r="AT177" s="150" t="s">
        <v>202</v>
      </c>
      <c r="AU177" s="150" t="s">
        <v>79</v>
      </c>
      <c r="AY177" s="14" t="s">
        <v>129</v>
      </c>
      <c r="BE177" s="151">
        <f t="shared" si="14"/>
        <v>0</v>
      </c>
      <c r="BF177" s="151">
        <f t="shared" si="15"/>
        <v>875</v>
      </c>
      <c r="BG177" s="151">
        <f t="shared" si="16"/>
        <v>0</v>
      </c>
      <c r="BH177" s="151">
        <f t="shared" si="17"/>
        <v>0</v>
      </c>
      <c r="BI177" s="151">
        <f t="shared" si="18"/>
        <v>0</v>
      </c>
      <c r="BJ177" s="14" t="s">
        <v>137</v>
      </c>
      <c r="BK177" s="152">
        <f t="shared" si="19"/>
        <v>875</v>
      </c>
      <c r="BL177" s="14" t="s">
        <v>136</v>
      </c>
      <c r="BM177" s="150" t="s">
        <v>327</v>
      </c>
    </row>
    <row r="178" spans="1:65" s="12" customFormat="1" ht="22.9" customHeight="1">
      <c r="B178" s="127"/>
      <c r="D178" s="128" t="s">
        <v>70</v>
      </c>
      <c r="E178" s="137" t="s">
        <v>964</v>
      </c>
      <c r="F178" s="137" t="s">
        <v>1</v>
      </c>
      <c r="J178" s="138">
        <f>BK178</f>
        <v>1684.3</v>
      </c>
      <c r="L178" s="127"/>
      <c r="M178" s="131"/>
      <c r="N178" s="132"/>
      <c r="O178" s="132"/>
      <c r="P178" s="133">
        <f>SUM(P179:P180)</f>
        <v>0</v>
      </c>
      <c r="Q178" s="132"/>
      <c r="R178" s="133">
        <f>SUM(R179:R180)</f>
        <v>0</v>
      </c>
      <c r="S178" s="132"/>
      <c r="T178" s="134">
        <f>SUM(T179:T180)</f>
        <v>0</v>
      </c>
      <c r="AR178" s="128" t="s">
        <v>79</v>
      </c>
      <c r="AT178" s="135" t="s">
        <v>70</v>
      </c>
      <c r="AU178" s="135" t="s">
        <v>79</v>
      </c>
      <c r="AY178" s="128" t="s">
        <v>129</v>
      </c>
      <c r="BK178" s="136">
        <f>SUM(BK179:BK180)</f>
        <v>1684.3</v>
      </c>
    </row>
    <row r="179" spans="1:65" s="2" customFormat="1" ht="14.45" customHeight="1">
      <c r="A179" s="27"/>
      <c r="B179" s="139"/>
      <c r="C179" s="153" t="s">
        <v>227</v>
      </c>
      <c r="D179" s="153" t="s">
        <v>202</v>
      </c>
      <c r="E179" s="154" t="s">
        <v>965</v>
      </c>
      <c r="F179" s="155" t="s">
        <v>966</v>
      </c>
      <c r="G179" s="156" t="s">
        <v>888</v>
      </c>
      <c r="H179" s="157">
        <v>1</v>
      </c>
      <c r="I179" s="157">
        <v>1635.24</v>
      </c>
      <c r="J179" s="157">
        <f>ROUND(I179*H179,3)</f>
        <v>1635.24</v>
      </c>
      <c r="K179" s="158"/>
      <c r="L179" s="159"/>
      <c r="M179" s="160" t="s">
        <v>1</v>
      </c>
      <c r="N179" s="161" t="s">
        <v>37</v>
      </c>
      <c r="O179" s="148">
        <v>0</v>
      </c>
      <c r="P179" s="148">
        <f>O179*H179</f>
        <v>0</v>
      </c>
      <c r="Q179" s="148">
        <v>0</v>
      </c>
      <c r="R179" s="148">
        <f>Q179*H179</f>
        <v>0</v>
      </c>
      <c r="S179" s="148">
        <v>0</v>
      </c>
      <c r="T179" s="149">
        <f>S179*H179</f>
        <v>0</v>
      </c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R179" s="150" t="s">
        <v>147</v>
      </c>
      <c r="AT179" s="150" t="s">
        <v>202</v>
      </c>
      <c r="AU179" s="150" t="s">
        <v>137</v>
      </c>
      <c r="AY179" s="14" t="s">
        <v>129</v>
      </c>
      <c r="BE179" s="151">
        <f>IF(N179="základná",J179,0)</f>
        <v>0</v>
      </c>
      <c r="BF179" s="151">
        <f>IF(N179="znížená",J179,0)</f>
        <v>1635.24</v>
      </c>
      <c r="BG179" s="151">
        <f>IF(N179="zákl. prenesená",J179,0)</f>
        <v>0</v>
      </c>
      <c r="BH179" s="151">
        <f>IF(N179="zníž. prenesená",J179,0)</f>
        <v>0</v>
      </c>
      <c r="BI179" s="151">
        <f>IF(N179="nulová",J179,0)</f>
        <v>0</v>
      </c>
      <c r="BJ179" s="14" t="s">
        <v>137</v>
      </c>
      <c r="BK179" s="152">
        <f>ROUND(I179*H179,3)</f>
        <v>1635.24</v>
      </c>
      <c r="BL179" s="14" t="s">
        <v>136</v>
      </c>
      <c r="BM179" s="150" t="s">
        <v>332</v>
      </c>
    </row>
    <row r="180" spans="1:65" s="2" customFormat="1" ht="14.45" customHeight="1">
      <c r="A180" s="27"/>
      <c r="B180" s="139"/>
      <c r="C180" s="153" t="s">
        <v>333</v>
      </c>
      <c r="D180" s="153" t="s">
        <v>202</v>
      </c>
      <c r="E180" s="154" t="s">
        <v>967</v>
      </c>
      <c r="F180" s="155" t="s">
        <v>968</v>
      </c>
      <c r="G180" s="156" t="s">
        <v>888</v>
      </c>
      <c r="H180" s="157">
        <v>1</v>
      </c>
      <c r="I180" s="157">
        <v>49.06</v>
      </c>
      <c r="J180" s="157">
        <f>ROUND(I180*H180,3)</f>
        <v>49.06</v>
      </c>
      <c r="K180" s="158"/>
      <c r="L180" s="159"/>
      <c r="M180" s="160" t="s">
        <v>1</v>
      </c>
      <c r="N180" s="161" t="s">
        <v>37</v>
      </c>
      <c r="O180" s="148">
        <v>0</v>
      </c>
      <c r="P180" s="148">
        <f>O180*H180</f>
        <v>0</v>
      </c>
      <c r="Q180" s="148">
        <v>0</v>
      </c>
      <c r="R180" s="148">
        <f>Q180*H180</f>
        <v>0</v>
      </c>
      <c r="S180" s="148">
        <v>0</v>
      </c>
      <c r="T180" s="149">
        <f>S180*H180</f>
        <v>0</v>
      </c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R180" s="150" t="s">
        <v>147</v>
      </c>
      <c r="AT180" s="150" t="s">
        <v>202</v>
      </c>
      <c r="AU180" s="150" t="s">
        <v>137</v>
      </c>
      <c r="AY180" s="14" t="s">
        <v>129</v>
      </c>
      <c r="BE180" s="151">
        <f>IF(N180="základná",J180,0)</f>
        <v>0</v>
      </c>
      <c r="BF180" s="151">
        <f>IF(N180="znížená",J180,0)</f>
        <v>49.06</v>
      </c>
      <c r="BG180" s="151">
        <f>IF(N180="zákl. prenesená",J180,0)</f>
        <v>0</v>
      </c>
      <c r="BH180" s="151">
        <f>IF(N180="zníž. prenesená",J180,0)</f>
        <v>0</v>
      </c>
      <c r="BI180" s="151">
        <f>IF(N180="nulová",J180,0)</f>
        <v>0</v>
      </c>
      <c r="BJ180" s="14" t="s">
        <v>137</v>
      </c>
      <c r="BK180" s="152">
        <f>ROUND(I180*H180,3)</f>
        <v>49.06</v>
      </c>
      <c r="BL180" s="14" t="s">
        <v>136</v>
      </c>
      <c r="BM180" s="150" t="s">
        <v>336</v>
      </c>
    </row>
    <row r="181" spans="1:65" s="12" customFormat="1" ht="25.9" customHeight="1">
      <c r="B181" s="127"/>
      <c r="D181" s="128" t="s">
        <v>70</v>
      </c>
      <c r="E181" s="129" t="s">
        <v>969</v>
      </c>
      <c r="F181" s="129" t="s">
        <v>970</v>
      </c>
      <c r="J181" s="130">
        <f>BK181</f>
        <v>7227.61</v>
      </c>
      <c r="L181" s="127"/>
      <c r="M181" s="131"/>
      <c r="N181" s="132"/>
      <c r="O181" s="132"/>
      <c r="P181" s="133">
        <f>SUM(P182:P200)</f>
        <v>0</v>
      </c>
      <c r="Q181" s="132"/>
      <c r="R181" s="133">
        <f>SUM(R182:R200)</f>
        <v>0</v>
      </c>
      <c r="S181" s="132"/>
      <c r="T181" s="134">
        <f>SUM(T182:T200)</f>
        <v>0</v>
      </c>
      <c r="AR181" s="128" t="s">
        <v>79</v>
      </c>
      <c r="AT181" s="135" t="s">
        <v>70</v>
      </c>
      <c r="AU181" s="135" t="s">
        <v>71</v>
      </c>
      <c r="AY181" s="128" t="s">
        <v>129</v>
      </c>
      <c r="BK181" s="136">
        <f>SUM(BK182:BK200)</f>
        <v>7227.61</v>
      </c>
    </row>
    <row r="182" spans="1:65" s="2" customFormat="1" ht="14.45" customHeight="1">
      <c r="A182" s="27"/>
      <c r="B182" s="139"/>
      <c r="C182" s="140" t="s">
        <v>231</v>
      </c>
      <c r="D182" s="140" t="s">
        <v>132</v>
      </c>
      <c r="E182" s="141" t="s">
        <v>971</v>
      </c>
      <c r="F182" s="142" t="s">
        <v>972</v>
      </c>
      <c r="G182" s="143" t="s">
        <v>888</v>
      </c>
      <c r="H182" s="144">
        <v>1</v>
      </c>
      <c r="I182" s="144">
        <v>163.52000000000001</v>
      </c>
      <c r="J182" s="144">
        <f t="shared" ref="J182:J200" si="20">ROUND(I182*H182,3)</f>
        <v>163.52000000000001</v>
      </c>
      <c r="K182" s="145"/>
      <c r="L182" s="28"/>
      <c r="M182" s="146" t="s">
        <v>1</v>
      </c>
      <c r="N182" s="147" t="s">
        <v>37</v>
      </c>
      <c r="O182" s="148">
        <v>0</v>
      </c>
      <c r="P182" s="148">
        <f t="shared" ref="P182:P200" si="21">O182*H182</f>
        <v>0</v>
      </c>
      <c r="Q182" s="148">
        <v>0</v>
      </c>
      <c r="R182" s="148">
        <f t="shared" ref="R182:R200" si="22">Q182*H182</f>
        <v>0</v>
      </c>
      <c r="S182" s="148">
        <v>0</v>
      </c>
      <c r="T182" s="149">
        <f t="shared" ref="T182:T200" si="23">S182*H182</f>
        <v>0</v>
      </c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R182" s="150" t="s">
        <v>136</v>
      </c>
      <c r="AT182" s="150" t="s">
        <v>132</v>
      </c>
      <c r="AU182" s="150" t="s">
        <v>79</v>
      </c>
      <c r="AY182" s="14" t="s">
        <v>129</v>
      </c>
      <c r="BE182" s="151">
        <f t="shared" ref="BE182:BE200" si="24">IF(N182="základná",J182,0)</f>
        <v>0</v>
      </c>
      <c r="BF182" s="151">
        <f t="shared" ref="BF182:BF200" si="25">IF(N182="znížená",J182,0)</f>
        <v>163.52000000000001</v>
      </c>
      <c r="BG182" s="151">
        <f t="shared" ref="BG182:BG200" si="26">IF(N182="zákl. prenesená",J182,0)</f>
        <v>0</v>
      </c>
      <c r="BH182" s="151">
        <f t="shared" ref="BH182:BH200" si="27">IF(N182="zníž. prenesená",J182,0)</f>
        <v>0</v>
      </c>
      <c r="BI182" s="151">
        <f t="shared" ref="BI182:BI200" si="28">IF(N182="nulová",J182,0)</f>
        <v>0</v>
      </c>
      <c r="BJ182" s="14" t="s">
        <v>137</v>
      </c>
      <c r="BK182" s="152">
        <f t="shared" ref="BK182:BK200" si="29">ROUND(I182*H182,3)</f>
        <v>163.52000000000001</v>
      </c>
      <c r="BL182" s="14" t="s">
        <v>136</v>
      </c>
      <c r="BM182" s="150" t="s">
        <v>339</v>
      </c>
    </row>
    <row r="183" spans="1:65" s="2" customFormat="1" ht="14.45" customHeight="1">
      <c r="A183" s="27"/>
      <c r="B183" s="139"/>
      <c r="C183" s="140" t="s">
        <v>340</v>
      </c>
      <c r="D183" s="140" t="s">
        <v>132</v>
      </c>
      <c r="E183" s="141" t="s">
        <v>973</v>
      </c>
      <c r="F183" s="142" t="s">
        <v>974</v>
      </c>
      <c r="G183" s="143" t="s">
        <v>135</v>
      </c>
      <c r="H183" s="144">
        <v>104</v>
      </c>
      <c r="I183" s="144">
        <v>1.29</v>
      </c>
      <c r="J183" s="144">
        <f t="shared" si="20"/>
        <v>134.16</v>
      </c>
      <c r="K183" s="145"/>
      <c r="L183" s="28"/>
      <c r="M183" s="146" t="s">
        <v>1</v>
      </c>
      <c r="N183" s="147" t="s">
        <v>37</v>
      </c>
      <c r="O183" s="148">
        <v>0</v>
      </c>
      <c r="P183" s="148">
        <f t="shared" si="21"/>
        <v>0</v>
      </c>
      <c r="Q183" s="148">
        <v>0</v>
      </c>
      <c r="R183" s="148">
        <f t="shared" si="22"/>
        <v>0</v>
      </c>
      <c r="S183" s="148">
        <v>0</v>
      </c>
      <c r="T183" s="149">
        <f t="shared" si="23"/>
        <v>0</v>
      </c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R183" s="150" t="s">
        <v>136</v>
      </c>
      <c r="AT183" s="150" t="s">
        <v>132</v>
      </c>
      <c r="AU183" s="150" t="s">
        <v>79</v>
      </c>
      <c r="AY183" s="14" t="s">
        <v>129</v>
      </c>
      <c r="BE183" s="151">
        <f t="shared" si="24"/>
        <v>0</v>
      </c>
      <c r="BF183" s="151">
        <f t="shared" si="25"/>
        <v>134.16</v>
      </c>
      <c r="BG183" s="151">
        <f t="shared" si="26"/>
        <v>0</v>
      </c>
      <c r="BH183" s="151">
        <f t="shared" si="27"/>
        <v>0</v>
      </c>
      <c r="BI183" s="151">
        <f t="shared" si="28"/>
        <v>0</v>
      </c>
      <c r="BJ183" s="14" t="s">
        <v>137</v>
      </c>
      <c r="BK183" s="152">
        <f t="shared" si="29"/>
        <v>134.16</v>
      </c>
      <c r="BL183" s="14" t="s">
        <v>136</v>
      </c>
      <c r="BM183" s="150" t="s">
        <v>343</v>
      </c>
    </row>
    <row r="184" spans="1:65" s="2" customFormat="1" ht="14.45" customHeight="1">
      <c r="A184" s="27"/>
      <c r="B184" s="139"/>
      <c r="C184" s="153" t="s">
        <v>234</v>
      </c>
      <c r="D184" s="153" t="s">
        <v>202</v>
      </c>
      <c r="E184" s="154" t="s">
        <v>975</v>
      </c>
      <c r="F184" s="155" t="s">
        <v>976</v>
      </c>
      <c r="G184" s="156" t="s">
        <v>135</v>
      </c>
      <c r="H184" s="157">
        <v>73</v>
      </c>
      <c r="I184" s="157">
        <v>3.33</v>
      </c>
      <c r="J184" s="157">
        <f t="shared" si="20"/>
        <v>243.09</v>
      </c>
      <c r="K184" s="158"/>
      <c r="L184" s="159"/>
      <c r="M184" s="160" t="s">
        <v>1</v>
      </c>
      <c r="N184" s="161" t="s">
        <v>37</v>
      </c>
      <c r="O184" s="148">
        <v>0</v>
      </c>
      <c r="P184" s="148">
        <f t="shared" si="21"/>
        <v>0</v>
      </c>
      <c r="Q184" s="148">
        <v>0</v>
      </c>
      <c r="R184" s="148">
        <f t="shared" si="22"/>
        <v>0</v>
      </c>
      <c r="S184" s="148">
        <v>0</v>
      </c>
      <c r="T184" s="149">
        <f t="shared" si="23"/>
        <v>0</v>
      </c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R184" s="150" t="s">
        <v>147</v>
      </c>
      <c r="AT184" s="150" t="s">
        <v>202</v>
      </c>
      <c r="AU184" s="150" t="s">
        <v>79</v>
      </c>
      <c r="AY184" s="14" t="s">
        <v>129</v>
      </c>
      <c r="BE184" s="151">
        <f t="shared" si="24"/>
        <v>0</v>
      </c>
      <c r="BF184" s="151">
        <f t="shared" si="25"/>
        <v>243.09</v>
      </c>
      <c r="BG184" s="151">
        <f t="shared" si="26"/>
        <v>0</v>
      </c>
      <c r="BH184" s="151">
        <f t="shared" si="27"/>
        <v>0</v>
      </c>
      <c r="BI184" s="151">
        <f t="shared" si="28"/>
        <v>0</v>
      </c>
      <c r="BJ184" s="14" t="s">
        <v>137</v>
      </c>
      <c r="BK184" s="152">
        <f t="shared" si="29"/>
        <v>243.09</v>
      </c>
      <c r="BL184" s="14" t="s">
        <v>136</v>
      </c>
      <c r="BM184" s="150" t="s">
        <v>348</v>
      </c>
    </row>
    <row r="185" spans="1:65" s="2" customFormat="1" ht="14.45" customHeight="1">
      <c r="A185" s="27"/>
      <c r="B185" s="139"/>
      <c r="C185" s="153" t="s">
        <v>349</v>
      </c>
      <c r="D185" s="153" t="s">
        <v>202</v>
      </c>
      <c r="E185" s="154" t="s">
        <v>977</v>
      </c>
      <c r="F185" s="155" t="s">
        <v>978</v>
      </c>
      <c r="G185" s="156" t="s">
        <v>135</v>
      </c>
      <c r="H185" s="157">
        <v>17</v>
      </c>
      <c r="I185" s="157">
        <v>5.14</v>
      </c>
      <c r="J185" s="157">
        <f t="shared" si="20"/>
        <v>87.38</v>
      </c>
      <c r="K185" s="158"/>
      <c r="L185" s="159"/>
      <c r="M185" s="160" t="s">
        <v>1</v>
      </c>
      <c r="N185" s="161" t="s">
        <v>37</v>
      </c>
      <c r="O185" s="148">
        <v>0</v>
      </c>
      <c r="P185" s="148">
        <f t="shared" si="21"/>
        <v>0</v>
      </c>
      <c r="Q185" s="148">
        <v>0</v>
      </c>
      <c r="R185" s="148">
        <f t="shared" si="22"/>
        <v>0</v>
      </c>
      <c r="S185" s="148">
        <v>0</v>
      </c>
      <c r="T185" s="149">
        <f t="shared" si="23"/>
        <v>0</v>
      </c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R185" s="150" t="s">
        <v>147</v>
      </c>
      <c r="AT185" s="150" t="s">
        <v>202</v>
      </c>
      <c r="AU185" s="150" t="s">
        <v>79</v>
      </c>
      <c r="AY185" s="14" t="s">
        <v>129</v>
      </c>
      <c r="BE185" s="151">
        <f t="shared" si="24"/>
        <v>0</v>
      </c>
      <c r="BF185" s="151">
        <f t="shared" si="25"/>
        <v>87.38</v>
      </c>
      <c r="BG185" s="151">
        <f t="shared" si="26"/>
        <v>0</v>
      </c>
      <c r="BH185" s="151">
        <f t="shared" si="27"/>
        <v>0</v>
      </c>
      <c r="BI185" s="151">
        <f t="shared" si="28"/>
        <v>0</v>
      </c>
      <c r="BJ185" s="14" t="s">
        <v>137</v>
      </c>
      <c r="BK185" s="152">
        <f t="shared" si="29"/>
        <v>87.38</v>
      </c>
      <c r="BL185" s="14" t="s">
        <v>136</v>
      </c>
      <c r="BM185" s="150" t="s">
        <v>352</v>
      </c>
    </row>
    <row r="186" spans="1:65" s="2" customFormat="1" ht="14.45" customHeight="1">
      <c r="A186" s="27"/>
      <c r="B186" s="139"/>
      <c r="C186" s="153" t="s">
        <v>238</v>
      </c>
      <c r="D186" s="153" t="s">
        <v>202</v>
      </c>
      <c r="E186" s="154" t="s">
        <v>979</v>
      </c>
      <c r="F186" s="155" t="s">
        <v>980</v>
      </c>
      <c r="G186" s="156" t="s">
        <v>135</v>
      </c>
      <c r="H186" s="157">
        <v>14</v>
      </c>
      <c r="I186" s="157">
        <v>6.61</v>
      </c>
      <c r="J186" s="157">
        <f t="shared" si="20"/>
        <v>92.54</v>
      </c>
      <c r="K186" s="158"/>
      <c r="L186" s="159"/>
      <c r="M186" s="160" t="s">
        <v>1</v>
      </c>
      <c r="N186" s="161" t="s">
        <v>37</v>
      </c>
      <c r="O186" s="148">
        <v>0</v>
      </c>
      <c r="P186" s="148">
        <f t="shared" si="21"/>
        <v>0</v>
      </c>
      <c r="Q186" s="148">
        <v>0</v>
      </c>
      <c r="R186" s="148">
        <f t="shared" si="22"/>
        <v>0</v>
      </c>
      <c r="S186" s="148">
        <v>0</v>
      </c>
      <c r="T186" s="149">
        <f t="shared" si="23"/>
        <v>0</v>
      </c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R186" s="150" t="s">
        <v>147</v>
      </c>
      <c r="AT186" s="150" t="s">
        <v>202</v>
      </c>
      <c r="AU186" s="150" t="s">
        <v>79</v>
      </c>
      <c r="AY186" s="14" t="s">
        <v>129</v>
      </c>
      <c r="BE186" s="151">
        <f t="shared" si="24"/>
        <v>0</v>
      </c>
      <c r="BF186" s="151">
        <f t="shared" si="25"/>
        <v>92.54</v>
      </c>
      <c r="BG186" s="151">
        <f t="shared" si="26"/>
        <v>0</v>
      </c>
      <c r="BH186" s="151">
        <f t="shared" si="27"/>
        <v>0</v>
      </c>
      <c r="BI186" s="151">
        <f t="shared" si="28"/>
        <v>0</v>
      </c>
      <c r="BJ186" s="14" t="s">
        <v>137</v>
      </c>
      <c r="BK186" s="152">
        <f t="shared" si="29"/>
        <v>92.54</v>
      </c>
      <c r="BL186" s="14" t="s">
        <v>136</v>
      </c>
      <c r="BM186" s="150" t="s">
        <v>355</v>
      </c>
    </row>
    <row r="187" spans="1:65" s="2" customFormat="1" ht="14.45" customHeight="1">
      <c r="A187" s="27"/>
      <c r="B187" s="139"/>
      <c r="C187" s="140" t="s">
        <v>356</v>
      </c>
      <c r="D187" s="140" t="s">
        <v>132</v>
      </c>
      <c r="E187" s="141" t="s">
        <v>981</v>
      </c>
      <c r="F187" s="142" t="s">
        <v>982</v>
      </c>
      <c r="G187" s="143" t="s">
        <v>135</v>
      </c>
      <c r="H187" s="144">
        <v>6</v>
      </c>
      <c r="I187" s="144">
        <v>2.64</v>
      </c>
      <c r="J187" s="144">
        <f t="shared" si="20"/>
        <v>15.84</v>
      </c>
      <c r="K187" s="145"/>
      <c r="L187" s="28"/>
      <c r="M187" s="146" t="s">
        <v>1</v>
      </c>
      <c r="N187" s="147" t="s">
        <v>37</v>
      </c>
      <c r="O187" s="148">
        <v>0</v>
      </c>
      <c r="P187" s="148">
        <f t="shared" si="21"/>
        <v>0</v>
      </c>
      <c r="Q187" s="148">
        <v>0</v>
      </c>
      <c r="R187" s="148">
        <f t="shared" si="22"/>
        <v>0</v>
      </c>
      <c r="S187" s="148">
        <v>0</v>
      </c>
      <c r="T187" s="149">
        <f t="shared" si="23"/>
        <v>0</v>
      </c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R187" s="150" t="s">
        <v>136</v>
      </c>
      <c r="AT187" s="150" t="s">
        <v>132</v>
      </c>
      <c r="AU187" s="150" t="s">
        <v>79</v>
      </c>
      <c r="AY187" s="14" t="s">
        <v>129</v>
      </c>
      <c r="BE187" s="151">
        <f t="shared" si="24"/>
        <v>0</v>
      </c>
      <c r="BF187" s="151">
        <f t="shared" si="25"/>
        <v>15.84</v>
      </c>
      <c r="BG187" s="151">
        <f t="shared" si="26"/>
        <v>0</v>
      </c>
      <c r="BH187" s="151">
        <f t="shared" si="27"/>
        <v>0</v>
      </c>
      <c r="BI187" s="151">
        <f t="shared" si="28"/>
        <v>0</v>
      </c>
      <c r="BJ187" s="14" t="s">
        <v>137</v>
      </c>
      <c r="BK187" s="152">
        <f t="shared" si="29"/>
        <v>15.84</v>
      </c>
      <c r="BL187" s="14" t="s">
        <v>136</v>
      </c>
      <c r="BM187" s="150" t="s">
        <v>359</v>
      </c>
    </row>
    <row r="188" spans="1:65" s="2" customFormat="1" ht="14.45" customHeight="1">
      <c r="A188" s="27"/>
      <c r="B188" s="139"/>
      <c r="C188" s="153" t="s">
        <v>242</v>
      </c>
      <c r="D188" s="153" t="s">
        <v>202</v>
      </c>
      <c r="E188" s="154" t="s">
        <v>983</v>
      </c>
      <c r="F188" s="155" t="s">
        <v>984</v>
      </c>
      <c r="G188" s="156" t="s">
        <v>135</v>
      </c>
      <c r="H188" s="157">
        <v>6</v>
      </c>
      <c r="I188" s="157">
        <v>10.41</v>
      </c>
      <c r="J188" s="157">
        <f t="shared" si="20"/>
        <v>62.46</v>
      </c>
      <c r="K188" s="158"/>
      <c r="L188" s="159"/>
      <c r="M188" s="160" t="s">
        <v>1</v>
      </c>
      <c r="N188" s="161" t="s">
        <v>37</v>
      </c>
      <c r="O188" s="148">
        <v>0</v>
      </c>
      <c r="P188" s="148">
        <f t="shared" si="21"/>
        <v>0</v>
      </c>
      <c r="Q188" s="148">
        <v>0</v>
      </c>
      <c r="R188" s="148">
        <f t="shared" si="22"/>
        <v>0</v>
      </c>
      <c r="S188" s="148">
        <v>0</v>
      </c>
      <c r="T188" s="149">
        <f t="shared" si="23"/>
        <v>0</v>
      </c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R188" s="150" t="s">
        <v>147</v>
      </c>
      <c r="AT188" s="150" t="s">
        <v>202</v>
      </c>
      <c r="AU188" s="150" t="s">
        <v>79</v>
      </c>
      <c r="AY188" s="14" t="s">
        <v>129</v>
      </c>
      <c r="BE188" s="151">
        <f t="shared" si="24"/>
        <v>0</v>
      </c>
      <c r="BF188" s="151">
        <f t="shared" si="25"/>
        <v>62.46</v>
      </c>
      <c r="BG188" s="151">
        <f t="shared" si="26"/>
        <v>0</v>
      </c>
      <c r="BH188" s="151">
        <f t="shared" si="27"/>
        <v>0</v>
      </c>
      <c r="BI188" s="151">
        <f t="shared" si="28"/>
        <v>0</v>
      </c>
      <c r="BJ188" s="14" t="s">
        <v>137</v>
      </c>
      <c r="BK188" s="152">
        <f t="shared" si="29"/>
        <v>62.46</v>
      </c>
      <c r="BL188" s="14" t="s">
        <v>136</v>
      </c>
      <c r="BM188" s="150" t="s">
        <v>362</v>
      </c>
    </row>
    <row r="189" spans="1:65" s="2" customFormat="1" ht="24.2" customHeight="1">
      <c r="A189" s="27"/>
      <c r="B189" s="139"/>
      <c r="C189" s="153" t="s">
        <v>363</v>
      </c>
      <c r="D189" s="153" t="s">
        <v>202</v>
      </c>
      <c r="E189" s="154" t="s">
        <v>985</v>
      </c>
      <c r="F189" s="155" t="s">
        <v>986</v>
      </c>
      <c r="G189" s="156" t="s">
        <v>135</v>
      </c>
      <c r="H189" s="157">
        <v>12</v>
      </c>
      <c r="I189" s="157">
        <v>45.87</v>
      </c>
      <c r="J189" s="157">
        <f t="shared" si="20"/>
        <v>550.44000000000005</v>
      </c>
      <c r="K189" s="158"/>
      <c r="L189" s="159"/>
      <c r="M189" s="160" t="s">
        <v>1</v>
      </c>
      <c r="N189" s="161" t="s">
        <v>37</v>
      </c>
      <c r="O189" s="148">
        <v>0</v>
      </c>
      <c r="P189" s="148">
        <f t="shared" si="21"/>
        <v>0</v>
      </c>
      <c r="Q189" s="148">
        <v>0</v>
      </c>
      <c r="R189" s="148">
        <f t="shared" si="22"/>
        <v>0</v>
      </c>
      <c r="S189" s="148">
        <v>0</v>
      </c>
      <c r="T189" s="149">
        <f t="shared" si="23"/>
        <v>0</v>
      </c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R189" s="150" t="s">
        <v>147</v>
      </c>
      <c r="AT189" s="150" t="s">
        <v>202</v>
      </c>
      <c r="AU189" s="150" t="s">
        <v>79</v>
      </c>
      <c r="AY189" s="14" t="s">
        <v>129</v>
      </c>
      <c r="BE189" s="151">
        <f t="shared" si="24"/>
        <v>0</v>
      </c>
      <c r="BF189" s="151">
        <f t="shared" si="25"/>
        <v>550.44000000000005</v>
      </c>
      <c r="BG189" s="151">
        <f t="shared" si="26"/>
        <v>0</v>
      </c>
      <c r="BH189" s="151">
        <f t="shared" si="27"/>
        <v>0</v>
      </c>
      <c r="BI189" s="151">
        <f t="shared" si="28"/>
        <v>0</v>
      </c>
      <c r="BJ189" s="14" t="s">
        <v>137</v>
      </c>
      <c r="BK189" s="152">
        <f t="shared" si="29"/>
        <v>550.44000000000005</v>
      </c>
      <c r="BL189" s="14" t="s">
        <v>136</v>
      </c>
      <c r="BM189" s="150" t="s">
        <v>366</v>
      </c>
    </row>
    <row r="190" spans="1:65" s="2" customFormat="1" ht="24.2" customHeight="1">
      <c r="A190" s="27"/>
      <c r="B190" s="139"/>
      <c r="C190" s="153" t="s">
        <v>246</v>
      </c>
      <c r="D190" s="153" t="s">
        <v>202</v>
      </c>
      <c r="E190" s="154" t="s">
        <v>987</v>
      </c>
      <c r="F190" s="155" t="s">
        <v>988</v>
      </c>
      <c r="G190" s="156" t="s">
        <v>135</v>
      </c>
      <c r="H190" s="157">
        <v>30</v>
      </c>
      <c r="I190" s="157">
        <v>78.37</v>
      </c>
      <c r="J190" s="157">
        <f t="shared" si="20"/>
        <v>2351.1</v>
      </c>
      <c r="K190" s="158"/>
      <c r="L190" s="159"/>
      <c r="M190" s="160" t="s">
        <v>1</v>
      </c>
      <c r="N190" s="161" t="s">
        <v>37</v>
      </c>
      <c r="O190" s="148">
        <v>0</v>
      </c>
      <c r="P190" s="148">
        <f t="shared" si="21"/>
        <v>0</v>
      </c>
      <c r="Q190" s="148">
        <v>0</v>
      </c>
      <c r="R190" s="148">
        <f t="shared" si="22"/>
        <v>0</v>
      </c>
      <c r="S190" s="148">
        <v>0</v>
      </c>
      <c r="T190" s="149">
        <f t="shared" si="23"/>
        <v>0</v>
      </c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R190" s="150" t="s">
        <v>147</v>
      </c>
      <c r="AT190" s="150" t="s">
        <v>202</v>
      </c>
      <c r="AU190" s="150" t="s">
        <v>79</v>
      </c>
      <c r="AY190" s="14" t="s">
        <v>129</v>
      </c>
      <c r="BE190" s="151">
        <f t="shared" si="24"/>
        <v>0</v>
      </c>
      <c r="BF190" s="151">
        <f t="shared" si="25"/>
        <v>2351.1</v>
      </c>
      <c r="BG190" s="151">
        <f t="shared" si="26"/>
        <v>0</v>
      </c>
      <c r="BH190" s="151">
        <f t="shared" si="27"/>
        <v>0</v>
      </c>
      <c r="BI190" s="151">
        <f t="shared" si="28"/>
        <v>0</v>
      </c>
      <c r="BJ190" s="14" t="s">
        <v>137</v>
      </c>
      <c r="BK190" s="152">
        <f t="shared" si="29"/>
        <v>2351.1</v>
      </c>
      <c r="BL190" s="14" t="s">
        <v>136</v>
      </c>
      <c r="BM190" s="150" t="s">
        <v>369</v>
      </c>
    </row>
    <row r="191" spans="1:65" s="2" customFormat="1" ht="24.2" customHeight="1">
      <c r="A191" s="27"/>
      <c r="B191" s="139"/>
      <c r="C191" s="153" t="s">
        <v>370</v>
      </c>
      <c r="D191" s="153" t="s">
        <v>202</v>
      </c>
      <c r="E191" s="154" t="s">
        <v>989</v>
      </c>
      <c r="F191" s="155" t="s">
        <v>990</v>
      </c>
      <c r="G191" s="156" t="s">
        <v>135</v>
      </c>
      <c r="H191" s="157">
        <v>6</v>
      </c>
      <c r="I191" s="157">
        <v>78.37</v>
      </c>
      <c r="J191" s="157">
        <f t="shared" si="20"/>
        <v>470.22</v>
      </c>
      <c r="K191" s="158"/>
      <c r="L191" s="159"/>
      <c r="M191" s="160" t="s">
        <v>1</v>
      </c>
      <c r="N191" s="161" t="s">
        <v>37</v>
      </c>
      <c r="O191" s="148">
        <v>0</v>
      </c>
      <c r="P191" s="148">
        <f t="shared" si="21"/>
        <v>0</v>
      </c>
      <c r="Q191" s="148">
        <v>0</v>
      </c>
      <c r="R191" s="148">
        <f t="shared" si="22"/>
        <v>0</v>
      </c>
      <c r="S191" s="148">
        <v>0</v>
      </c>
      <c r="T191" s="149">
        <f t="shared" si="23"/>
        <v>0</v>
      </c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R191" s="150" t="s">
        <v>147</v>
      </c>
      <c r="AT191" s="150" t="s">
        <v>202</v>
      </c>
      <c r="AU191" s="150" t="s">
        <v>79</v>
      </c>
      <c r="AY191" s="14" t="s">
        <v>129</v>
      </c>
      <c r="BE191" s="151">
        <f t="shared" si="24"/>
        <v>0</v>
      </c>
      <c r="BF191" s="151">
        <f t="shared" si="25"/>
        <v>470.22</v>
      </c>
      <c r="BG191" s="151">
        <f t="shared" si="26"/>
        <v>0</v>
      </c>
      <c r="BH191" s="151">
        <f t="shared" si="27"/>
        <v>0</v>
      </c>
      <c r="BI191" s="151">
        <f t="shared" si="28"/>
        <v>0</v>
      </c>
      <c r="BJ191" s="14" t="s">
        <v>137</v>
      </c>
      <c r="BK191" s="152">
        <f t="shared" si="29"/>
        <v>470.22</v>
      </c>
      <c r="BL191" s="14" t="s">
        <v>136</v>
      </c>
      <c r="BM191" s="150" t="s">
        <v>373</v>
      </c>
    </row>
    <row r="192" spans="1:65" s="2" customFormat="1" ht="24.2" customHeight="1">
      <c r="A192" s="27"/>
      <c r="B192" s="139"/>
      <c r="C192" s="153" t="s">
        <v>249</v>
      </c>
      <c r="D192" s="153" t="s">
        <v>202</v>
      </c>
      <c r="E192" s="154" t="s">
        <v>991</v>
      </c>
      <c r="F192" s="155" t="s">
        <v>992</v>
      </c>
      <c r="G192" s="156" t="s">
        <v>135</v>
      </c>
      <c r="H192" s="157">
        <v>15</v>
      </c>
      <c r="I192" s="157">
        <v>25.57</v>
      </c>
      <c r="J192" s="157">
        <f t="shared" si="20"/>
        <v>383.55</v>
      </c>
      <c r="K192" s="158"/>
      <c r="L192" s="159"/>
      <c r="M192" s="160" t="s">
        <v>1</v>
      </c>
      <c r="N192" s="161" t="s">
        <v>37</v>
      </c>
      <c r="O192" s="148">
        <v>0</v>
      </c>
      <c r="P192" s="148">
        <f t="shared" si="21"/>
        <v>0</v>
      </c>
      <c r="Q192" s="148">
        <v>0</v>
      </c>
      <c r="R192" s="148">
        <f t="shared" si="22"/>
        <v>0</v>
      </c>
      <c r="S192" s="148">
        <v>0</v>
      </c>
      <c r="T192" s="149">
        <f t="shared" si="23"/>
        <v>0</v>
      </c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R192" s="150" t="s">
        <v>147</v>
      </c>
      <c r="AT192" s="150" t="s">
        <v>202</v>
      </c>
      <c r="AU192" s="150" t="s">
        <v>79</v>
      </c>
      <c r="AY192" s="14" t="s">
        <v>129</v>
      </c>
      <c r="BE192" s="151">
        <f t="shared" si="24"/>
        <v>0</v>
      </c>
      <c r="BF192" s="151">
        <f t="shared" si="25"/>
        <v>383.55</v>
      </c>
      <c r="BG192" s="151">
        <f t="shared" si="26"/>
        <v>0</v>
      </c>
      <c r="BH192" s="151">
        <f t="shared" si="27"/>
        <v>0</v>
      </c>
      <c r="BI192" s="151">
        <f t="shared" si="28"/>
        <v>0</v>
      </c>
      <c r="BJ192" s="14" t="s">
        <v>137</v>
      </c>
      <c r="BK192" s="152">
        <f t="shared" si="29"/>
        <v>383.55</v>
      </c>
      <c r="BL192" s="14" t="s">
        <v>136</v>
      </c>
      <c r="BM192" s="150" t="s">
        <v>376</v>
      </c>
    </row>
    <row r="193" spans="1:65" s="2" customFormat="1" ht="24.2" customHeight="1">
      <c r="A193" s="27"/>
      <c r="B193" s="139"/>
      <c r="C193" s="153" t="s">
        <v>377</v>
      </c>
      <c r="D193" s="153" t="s">
        <v>202</v>
      </c>
      <c r="E193" s="154" t="s">
        <v>993</v>
      </c>
      <c r="F193" s="155" t="s">
        <v>994</v>
      </c>
      <c r="G193" s="156" t="s">
        <v>135</v>
      </c>
      <c r="H193" s="157">
        <v>15</v>
      </c>
      <c r="I193" s="157">
        <v>8.02</v>
      </c>
      <c r="J193" s="157">
        <f t="shared" si="20"/>
        <v>120.3</v>
      </c>
      <c r="K193" s="158"/>
      <c r="L193" s="159"/>
      <c r="M193" s="160" t="s">
        <v>1</v>
      </c>
      <c r="N193" s="161" t="s">
        <v>37</v>
      </c>
      <c r="O193" s="148">
        <v>0</v>
      </c>
      <c r="P193" s="148">
        <f t="shared" si="21"/>
        <v>0</v>
      </c>
      <c r="Q193" s="148">
        <v>0</v>
      </c>
      <c r="R193" s="148">
        <f t="shared" si="22"/>
        <v>0</v>
      </c>
      <c r="S193" s="148">
        <v>0</v>
      </c>
      <c r="T193" s="149">
        <f t="shared" si="23"/>
        <v>0</v>
      </c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R193" s="150" t="s">
        <v>147</v>
      </c>
      <c r="AT193" s="150" t="s">
        <v>202</v>
      </c>
      <c r="AU193" s="150" t="s">
        <v>79</v>
      </c>
      <c r="AY193" s="14" t="s">
        <v>129</v>
      </c>
      <c r="BE193" s="151">
        <f t="shared" si="24"/>
        <v>0</v>
      </c>
      <c r="BF193" s="151">
        <f t="shared" si="25"/>
        <v>120.3</v>
      </c>
      <c r="BG193" s="151">
        <f t="shared" si="26"/>
        <v>0</v>
      </c>
      <c r="BH193" s="151">
        <f t="shared" si="27"/>
        <v>0</v>
      </c>
      <c r="BI193" s="151">
        <f t="shared" si="28"/>
        <v>0</v>
      </c>
      <c r="BJ193" s="14" t="s">
        <v>137</v>
      </c>
      <c r="BK193" s="152">
        <f t="shared" si="29"/>
        <v>120.3</v>
      </c>
      <c r="BL193" s="14" t="s">
        <v>136</v>
      </c>
      <c r="BM193" s="150" t="s">
        <v>380</v>
      </c>
    </row>
    <row r="194" spans="1:65" s="2" customFormat="1" ht="24.2" customHeight="1">
      <c r="A194" s="27"/>
      <c r="B194" s="139"/>
      <c r="C194" s="153" t="s">
        <v>253</v>
      </c>
      <c r="D194" s="153" t="s">
        <v>202</v>
      </c>
      <c r="E194" s="154" t="s">
        <v>995</v>
      </c>
      <c r="F194" s="155" t="s">
        <v>996</v>
      </c>
      <c r="G194" s="156" t="s">
        <v>135</v>
      </c>
      <c r="H194" s="157">
        <v>6</v>
      </c>
      <c r="I194" s="157">
        <v>25.57</v>
      </c>
      <c r="J194" s="157">
        <f t="shared" si="20"/>
        <v>153.41999999999999</v>
      </c>
      <c r="K194" s="158"/>
      <c r="L194" s="159"/>
      <c r="M194" s="160" t="s">
        <v>1</v>
      </c>
      <c r="N194" s="161" t="s">
        <v>37</v>
      </c>
      <c r="O194" s="148">
        <v>0</v>
      </c>
      <c r="P194" s="148">
        <f t="shared" si="21"/>
        <v>0</v>
      </c>
      <c r="Q194" s="148">
        <v>0</v>
      </c>
      <c r="R194" s="148">
        <f t="shared" si="22"/>
        <v>0</v>
      </c>
      <c r="S194" s="148">
        <v>0</v>
      </c>
      <c r="T194" s="149">
        <f t="shared" si="23"/>
        <v>0</v>
      </c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R194" s="150" t="s">
        <v>147</v>
      </c>
      <c r="AT194" s="150" t="s">
        <v>202</v>
      </c>
      <c r="AU194" s="150" t="s">
        <v>79</v>
      </c>
      <c r="AY194" s="14" t="s">
        <v>129</v>
      </c>
      <c r="BE194" s="151">
        <f t="shared" si="24"/>
        <v>0</v>
      </c>
      <c r="BF194" s="151">
        <f t="shared" si="25"/>
        <v>153.41999999999999</v>
      </c>
      <c r="BG194" s="151">
        <f t="shared" si="26"/>
        <v>0</v>
      </c>
      <c r="BH194" s="151">
        <f t="shared" si="27"/>
        <v>0</v>
      </c>
      <c r="BI194" s="151">
        <f t="shared" si="28"/>
        <v>0</v>
      </c>
      <c r="BJ194" s="14" t="s">
        <v>137</v>
      </c>
      <c r="BK194" s="152">
        <f t="shared" si="29"/>
        <v>153.41999999999999</v>
      </c>
      <c r="BL194" s="14" t="s">
        <v>136</v>
      </c>
      <c r="BM194" s="150" t="s">
        <v>383</v>
      </c>
    </row>
    <row r="195" spans="1:65" s="2" customFormat="1" ht="24.2" customHeight="1">
      <c r="A195" s="27"/>
      <c r="B195" s="139"/>
      <c r="C195" s="153" t="s">
        <v>384</v>
      </c>
      <c r="D195" s="153" t="s">
        <v>202</v>
      </c>
      <c r="E195" s="154" t="s">
        <v>997</v>
      </c>
      <c r="F195" s="155" t="s">
        <v>998</v>
      </c>
      <c r="G195" s="156" t="s">
        <v>135</v>
      </c>
      <c r="H195" s="157">
        <v>6</v>
      </c>
      <c r="I195" s="157">
        <v>7.87</v>
      </c>
      <c r="J195" s="157">
        <f t="shared" si="20"/>
        <v>47.22</v>
      </c>
      <c r="K195" s="158"/>
      <c r="L195" s="159"/>
      <c r="M195" s="160" t="s">
        <v>1</v>
      </c>
      <c r="N195" s="161" t="s">
        <v>37</v>
      </c>
      <c r="O195" s="148">
        <v>0</v>
      </c>
      <c r="P195" s="148">
        <f t="shared" si="21"/>
        <v>0</v>
      </c>
      <c r="Q195" s="148">
        <v>0</v>
      </c>
      <c r="R195" s="148">
        <f t="shared" si="22"/>
        <v>0</v>
      </c>
      <c r="S195" s="148">
        <v>0</v>
      </c>
      <c r="T195" s="149">
        <f t="shared" si="23"/>
        <v>0</v>
      </c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R195" s="150" t="s">
        <v>147</v>
      </c>
      <c r="AT195" s="150" t="s">
        <v>202</v>
      </c>
      <c r="AU195" s="150" t="s">
        <v>79</v>
      </c>
      <c r="AY195" s="14" t="s">
        <v>129</v>
      </c>
      <c r="BE195" s="151">
        <f t="shared" si="24"/>
        <v>0</v>
      </c>
      <c r="BF195" s="151">
        <f t="shared" si="25"/>
        <v>47.22</v>
      </c>
      <c r="BG195" s="151">
        <f t="shared" si="26"/>
        <v>0</v>
      </c>
      <c r="BH195" s="151">
        <f t="shared" si="27"/>
        <v>0</v>
      </c>
      <c r="BI195" s="151">
        <f t="shared" si="28"/>
        <v>0</v>
      </c>
      <c r="BJ195" s="14" t="s">
        <v>137</v>
      </c>
      <c r="BK195" s="152">
        <f t="shared" si="29"/>
        <v>47.22</v>
      </c>
      <c r="BL195" s="14" t="s">
        <v>136</v>
      </c>
      <c r="BM195" s="150" t="s">
        <v>387</v>
      </c>
    </row>
    <row r="196" spans="1:65" s="2" customFormat="1" ht="14.45" customHeight="1">
      <c r="A196" s="27"/>
      <c r="B196" s="139"/>
      <c r="C196" s="153" t="s">
        <v>256</v>
      </c>
      <c r="D196" s="153" t="s">
        <v>202</v>
      </c>
      <c r="E196" s="154" t="s">
        <v>999</v>
      </c>
      <c r="F196" s="155" t="s">
        <v>1000</v>
      </c>
      <c r="G196" s="156" t="s">
        <v>135</v>
      </c>
      <c r="H196" s="157">
        <v>15</v>
      </c>
      <c r="I196" s="157">
        <v>38.979999999999997</v>
      </c>
      <c r="J196" s="157">
        <f t="shared" si="20"/>
        <v>584.70000000000005</v>
      </c>
      <c r="K196" s="158"/>
      <c r="L196" s="159"/>
      <c r="M196" s="160" t="s">
        <v>1</v>
      </c>
      <c r="N196" s="161" t="s">
        <v>37</v>
      </c>
      <c r="O196" s="148">
        <v>0</v>
      </c>
      <c r="P196" s="148">
        <f t="shared" si="21"/>
        <v>0</v>
      </c>
      <c r="Q196" s="148">
        <v>0</v>
      </c>
      <c r="R196" s="148">
        <f t="shared" si="22"/>
        <v>0</v>
      </c>
      <c r="S196" s="148">
        <v>0</v>
      </c>
      <c r="T196" s="149">
        <f t="shared" si="23"/>
        <v>0</v>
      </c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R196" s="150" t="s">
        <v>147</v>
      </c>
      <c r="AT196" s="150" t="s">
        <v>202</v>
      </c>
      <c r="AU196" s="150" t="s">
        <v>79</v>
      </c>
      <c r="AY196" s="14" t="s">
        <v>129</v>
      </c>
      <c r="BE196" s="151">
        <f t="shared" si="24"/>
        <v>0</v>
      </c>
      <c r="BF196" s="151">
        <f t="shared" si="25"/>
        <v>584.70000000000005</v>
      </c>
      <c r="BG196" s="151">
        <f t="shared" si="26"/>
        <v>0</v>
      </c>
      <c r="BH196" s="151">
        <f t="shared" si="27"/>
        <v>0</v>
      </c>
      <c r="BI196" s="151">
        <f t="shared" si="28"/>
        <v>0</v>
      </c>
      <c r="BJ196" s="14" t="s">
        <v>137</v>
      </c>
      <c r="BK196" s="152">
        <f t="shared" si="29"/>
        <v>584.70000000000005</v>
      </c>
      <c r="BL196" s="14" t="s">
        <v>136</v>
      </c>
      <c r="BM196" s="150" t="s">
        <v>390</v>
      </c>
    </row>
    <row r="197" spans="1:65" s="2" customFormat="1" ht="24.2" customHeight="1">
      <c r="A197" s="27"/>
      <c r="B197" s="139"/>
      <c r="C197" s="153" t="s">
        <v>391</v>
      </c>
      <c r="D197" s="153" t="s">
        <v>202</v>
      </c>
      <c r="E197" s="154" t="s">
        <v>1001</v>
      </c>
      <c r="F197" s="155" t="s">
        <v>1002</v>
      </c>
      <c r="G197" s="156" t="s">
        <v>135</v>
      </c>
      <c r="H197" s="157">
        <v>6</v>
      </c>
      <c r="I197" s="157">
        <v>110.04</v>
      </c>
      <c r="J197" s="157">
        <f t="shared" si="20"/>
        <v>660.24</v>
      </c>
      <c r="K197" s="158"/>
      <c r="L197" s="159"/>
      <c r="M197" s="160" t="s">
        <v>1</v>
      </c>
      <c r="N197" s="161" t="s">
        <v>37</v>
      </c>
      <c r="O197" s="148">
        <v>0</v>
      </c>
      <c r="P197" s="148">
        <f t="shared" si="21"/>
        <v>0</v>
      </c>
      <c r="Q197" s="148">
        <v>0</v>
      </c>
      <c r="R197" s="148">
        <f t="shared" si="22"/>
        <v>0</v>
      </c>
      <c r="S197" s="148">
        <v>0</v>
      </c>
      <c r="T197" s="149">
        <f t="shared" si="23"/>
        <v>0</v>
      </c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R197" s="150" t="s">
        <v>147</v>
      </c>
      <c r="AT197" s="150" t="s">
        <v>202</v>
      </c>
      <c r="AU197" s="150" t="s">
        <v>79</v>
      </c>
      <c r="AY197" s="14" t="s">
        <v>129</v>
      </c>
      <c r="BE197" s="151">
        <f t="shared" si="24"/>
        <v>0</v>
      </c>
      <c r="BF197" s="151">
        <f t="shared" si="25"/>
        <v>660.24</v>
      </c>
      <c r="BG197" s="151">
        <f t="shared" si="26"/>
        <v>0</v>
      </c>
      <c r="BH197" s="151">
        <f t="shared" si="27"/>
        <v>0</v>
      </c>
      <c r="BI197" s="151">
        <f t="shared" si="28"/>
        <v>0</v>
      </c>
      <c r="BJ197" s="14" t="s">
        <v>137</v>
      </c>
      <c r="BK197" s="152">
        <f t="shared" si="29"/>
        <v>660.24</v>
      </c>
      <c r="BL197" s="14" t="s">
        <v>136</v>
      </c>
      <c r="BM197" s="150" t="s">
        <v>394</v>
      </c>
    </row>
    <row r="198" spans="1:65" s="2" customFormat="1" ht="24.2" customHeight="1">
      <c r="A198" s="27"/>
      <c r="B198" s="139"/>
      <c r="C198" s="153" t="s">
        <v>261</v>
      </c>
      <c r="D198" s="153" t="s">
        <v>202</v>
      </c>
      <c r="E198" s="154" t="s">
        <v>1003</v>
      </c>
      <c r="F198" s="155" t="s">
        <v>1004</v>
      </c>
      <c r="G198" s="156" t="s">
        <v>135</v>
      </c>
      <c r="H198" s="157">
        <v>1</v>
      </c>
      <c r="I198" s="157">
        <v>110.04</v>
      </c>
      <c r="J198" s="157">
        <f t="shared" si="20"/>
        <v>110.04</v>
      </c>
      <c r="K198" s="158"/>
      <c r="L198" s="159"/>
      <c r="M198" s="160" t="s">
        <v>1</v>
      </c>
      <c r="N198" s="161" t="s">
        <v>37</v>
      </c>
      <c r="O198" s="148">
        <v>0</v>
      </c>
      <c r="P198" s="148">
        <f t="shared" si="21"/>
        <v>0</v>
      </c>
      <c r="Q198" s="148">
        <v>0</v>
      </c>
      <c r="R198" s="148">
        <f t="shared" si="22"/>
        <v>0</v>
      </c>
      <c r="S198" s="148">
        <v>0</v>
      </c>
      <c r="T198" s="149">
        <f t="shared" si="23"/>
        <v>0</v>
      </c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R198" s="150" t="s">
        <v>147</v>
      </c>
      <c r="AT198" s="150" t="s">
        <v>202</v>
      </c>
      <c r="AU198" s="150" t="s">
        <v>79</v>
      </c>
      <c r="AY198" s="14" t="s">
        <v>129</v>
      </c>
      <c r="BE198" s="151">
        <f t="shared" si="24"/>
        <v>0</v>
      </c>
      <c r="BF198" s="151">
        <f t="shared" si="25"/>
        <v>110.04</v>
      </c>
      <c r="BG198" s="151">
        <f t="shared" si="26"/>
        <v>0</v>
      </c>
      <c r="BH198" s="151">
        <f t="shared" si="27"/>
        <v>0</v>
      </c>
      <c r="BI198" s="151">
        <f t="shared" si="28"/>
        <v>0</v>
      </c>
      <c r="BJ198" s="14" t="s">
        <v>137</v>
      </c>
      <c r="BK198" s="152">
        <f t="shared" si="29"/>
        <v>110.04</v>
      </c>
      <c r="BL198" s="14" t="s">
        <v>136</v>
      </c>
      <c r="BM198" s="150" t="s">
        <v>397</v>
      </c>
    </row>
    <row r="199" spans="1:65" s="2" customFormat="1" ht="14.45" customHeight="1">
      <c r="A199" s="27"/>
      <c r="B199" s="139"/>
      <c r="C199" s="153" t="s">
        <v>398</v>
      </c>
      <c r="D199" s="153" t="s">
        <v>202</v>
      </c>
      <c r="E199" s="154" t="s">
        <v>1005</v>
      </c>
      <c r="F199" s="155" t="s">
        <v>1006</v>
      </c>
      <c r="G199" s="156" t="s">
        <v>135</v>
      </c>
      <c r="H199" s="157">
        <v>6</v>
      </c>
      <c r="I199" s="157">
        <v>132.66999999999999</v>
      </c>
      <c r="J199" s="157">
        <f t="shared" si="20"/>
        <v>796.02</v>
      </c>
      <c r="K199" s="158"/>
      <c r="L199" s="159"/>
      <c r="M199" s="160" t="s">
        <v>1</v>
      </c>
      <c r="N199" s="161" t="s">
        <v>37</v>
      </c>
      <c r="O199" s="148">
        <v>0</v>
      </c>
      <c r="P199" s="148">
        <f t="shared" si="21"/>
        <v>0</v>
      </c>
      <c r="Q199" s="148">
        <v>0</v>
      </c>
      <c r="R199" s="148">
        <f t="shared" si="22"/>
        <v>0</v>
      </c>
      <c r="S199" s="148">
        <v>0</v>
      </c>
      <c r="T199" s="149">
        <f t="shared" si="23"/>
        <v>0</v>
      </c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R199" s="150" t="s">
        <v>147</v>
      </c>
      <c r="AT199" s="150" t="s">
        <v>202</v>
      </c>
      <c r="AU199" s="150" t="s">
        <v>79</v>
      </c>
      <c r="AY199" s="14" t="s">
        <v>129</v>
      </c>
      <c r="BE199" s="151">
        <f t="shared" si="24"/>
        <v>0</v>
      </c>
      <c r="BF199" s="151">
        <f t="shared" si="25"/>
        <v>796.02</v>
      </c>
      <c r="BG199" s="151">
        <f t="shared" si="26"/>
        <v>0</v>
      </c>
      <c r="BH199" s="151">
        <f t="shared" si="27"/>
        <v>0</v>
      </c>
      <c r="BI199" s="151">
        <f t="shared" si="28"/>
        <v>0</v>
      </c>
      <c r="BJ199" s="14" t="s">
        <v>137</v>
      </c>
      <c r="BK199" s="152">
        <f t="shared" si="29"/>
        <v>796.02</v>
      </c>
      <c r="BL199" s="14" t="s">
        <v>136</v>
      </c>
      <c r="BM199" s="150" t="s">
        <v>401</v>
      </c>
    </row>
    <row r="200" spans="1:65" s="2" customFormat="1" ht="14.45" customHeight="1">
      <c r="A200" s="27"/>
      <c r="B200" s="139"/>
      <c r="C200" s="153" t="s">
        <v>264</v>
      </c>
      <c r="D200" s="153" t="s">
        <v>202</v>
      </c>
      <c r="E200" s="154" t="s">
        <v>1007</v>
      </c>
      <c r="F200" s="155" t="s">
        <v>968</v>
      </c>
      <c r="G200" s="156" t="s">
        <v>135</v>
      </c>
      <c r="H200" s="157">
        <v>1</v>
      </c>
      <c r="I200" s="157">
        <v>201.37</v>
      </c>
      <c r="J200" s="157">
        <f t="shared" si="20"/>
        <v>201.37</v>
      </c>
      <c r="K200" s="158"/>
      <c r="L200" s="159"/>
      <c r="M200" s="160" t="s">
        <v>1</v>
      </c>
      <c r="N200" s="161" t="s">
        <v>37</v>
      </c>
      <c r="O200" s="148">
        <v>0</v>
      </c>
      <c r="P200" s="148">
        <f t="shared" si="21"/>
        <v>0</v>
      </c>
      <c r="Q200" s="148">
        <v>0</v>
      </c>
      <c r="R200" s="148">
        <f t="shared" si="22"/>
        <v>0</v>
      </c>
      <c r="S200" s="148">
        <v>0</v>
      </c>
      <c r="T200" s="149">
        <f t="shared" si="23"/>
        <v>0</v>
      </c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R200" s="150" t="s">
        <v>147</v>
      </c>
      <c r="AT200" s="150" t="s">
        <v>202</v>
      </c>
      <c r="AU200" s="150" t="s">
        <v>79</v>
      </c>
      <c r="AY200" s="14" t="s">
        <v>129</v>
      </c>
      <c r="BE200" s="151">
        <f t="shared" si="24"/>
        <v>0</v>
      </c>
      <c r="BF200" s="151">
        <f t="shared" si="25"/>
        <v>201.37</v>
      </c>
      <c r="BG200" s="151">
        <f t="shared" si="26"/>
        <v>0</v>
      </c>
      <c r="BH200" s="151">
        <f t="shared" si="27"/>
        <v>0</v>
      </c>
      <c r="BI200" s="151">
        <f t="shared" si="28"/>
        <v>0</v>
      </c>
      <c r="BJ200" s="14" t="s">
        <v>137</v>
      </c>
      <c r="BK200" s="152">
        <f t="shared" si="29"/>
        <v>201.37</v>
      </c>
      <c r="BL200" s="14" t="s">
        <v>136</v>
      </c>
      <c r="BM200" s="150" t="s">
        <v>404</v>
      </c>
    </row>
    <row r="201" spans="1:65" s="12" customFormat="1" ht="25.9" customHeight="1">
      <c r="B201" s="127"/>
      <c r="D201" s="128" t="s">
        <v>70</v>
      </c>
      <c r="E201" s="129" t="s">
        <v>1008</v>
      </c>
      <c r="F201" s="129" t="s">
        <v>1009</v>
      </c>
      <c r="J201" s="130">
        <f>BK201</f>
        <v>9705.1099999999988</v>
      </c>
      <c r="L201" s="127"/>
      <c r="M201" s="131"/>
      <c r="N201" s="132"/>
      <c r="O201" s="132"/>
      <c r="P201" s="133">
        <f>SUM(P202:P208)</f>
        <v>0</v>
      </c>
      <c r="Q201" s="132"/>
      <c r="R201" s="133">
        <f>SUM(R202:R208)</f>
        <v>0</v>
      </c>
      <c r="S201" s="132"/>
      <c r="T201" s="134">
        <f>SUM(T202:T208)</f>
        <v>0</v>
      </c>
      <c r="AR201" s="128" t="s">
        <v>79</v>
      </c>
      <c r="AT201" s="135" t="s">
        <v>70</v>
      </c>
      <c r="AU201" s="135" t="s">
        <v>71</v>
      </c>
      <c r="AY201" s="128" t="s">
        <v>129</v>
      </c>
      <c r="BK201" s="136">
        <f>SUM(BK202:BK208)</f>
        <v>9705.1099999999988</v>
      </c>
    </row>
    <row r="202" spans="1:65" s="2" customFormat="1" ht="14.45" customHeight="1">
      <c r="A202" s="27"/>
      <c r="B202" s="139"/>
      <c r="C202" s="153" t="s">
        <v>405</v>
      </c>
      <c r="D202" s="153" t="s">
        <v>202</v>
      </c>
      <c r="E202" s="154" t="s">
        <v>1010</v>
      </c>
      <c r="F202" s="155" t="s">
        <v>1011</v>
      </c>
      <c r="G202" s="156" t="s">
        <v>135</v>
      </c>
      <c r="H202" s="157">
        <v>1</v>
      </c>
      <c r="I202" s="157">
        <v>266.37</v>
      </c>
      <c r="J202" s="157">
        <f t="shared" ref="J202:J208" si="30">ROUND(I202*H202,3)</f>
        <v>266.37</v>
      </c>
      <c r="K202" s="158"/>
      <c r="L202" s="159"/>
      <c r="M202" s="160" t="s">
        <v>1</v>
      </c>
      <c r="N202" s="161" t="s">
        <v>37</v>
      </c>
      <c r="O202" s="148">
        <v>0</v>
      </c>
      <c r="P202" s="148">
        <f t="shared" ref="P202:P208" si="31">O202*H202</f>
        <v>0</v>
      </c>
      <c r="Q202" s="148">
        <v>0</v>
      </c>
      <c r="R202" s="148">
        <f t="shared" ref="R202:R208" si="32">Q202*H202</f>
        <v>0</v>
      </c>
      <c r="S202" s="148">
        <v>0</v>
      </c>
      <c r="T202" s="149">
        <f t="shared" ref="T202:T208" si="33">S202*H202</f>
        <v>0</v>
      </c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R202" s="150" t="s">
        <v>147</v>
      </c>
      <c r="AT202" s="150" t="s">
        <v>202</v>
      </c>
      <c r="AU202" s="150" t="s">
        <v>79</v>
      </c>
      <c r="AY202" s="14" t="s">
        <v>129</v>
      </c>
      <c r="BE202" s="151">
        <f t="shared" ref="BE202:BE208" si="34">IF(N202="základná",J202,0)</f>
        <v>0</v>
      </c>
      <c r="BF202" s="151">
        <f t="shared" ref="BF202:BF208" si="35">IF(N202="znížená",J202,0)</f>
        <v>266.37</v>
      </c>
      <c r="BG202" s="151">
        <f t="shared" ref="BG202:BG208" si="36">IF(N202="zákl. prenesená",J202,0)</f>
        <v>0</v>
      </c>
      <c r="BH202" s="151">
        <f t="shared" ref="BH202:BH208" si="37">IF(N202="zníž. prenesená",J202,0)</f>
        <v>0</v>
      </c>
      <c r="BI202" s="151">
        <f t="shared" ref="BI202:BI208" si="38">IF(N202="nulová",J202,0)</f>
        <v>0</v>
      </c>
      <c r="BJ202" s="14" t="s">
        <v>137</v>
      </c>
      <c r="BK202" s="152">
        <f t="shared" ref="BK202:BK208" si="39">ROUND(I202*H202,3)</f>
        <v>266.37</v>
      </c>
      <c r="BL202" s="14" t="s">
        <v>136</v>
      </c>
      <c r="BM202" s="150" t="s">
        <v>408</v>
      </c>
    </row>
    <row r="203" spans="1:65" s="2" customFormat="1" ht="24.2" customHeight="1">
      <c r="A203" s="27"/>
      <c r="B203" s="139"/>
      <c r="C203" s="153" t="s">
        <v>268</v>
      </c>
      <c r="D203" s="153" t="s">
        <v>202</v>
      </c>
      <c r="E203" s="154" t="s">
        <v>1012</v>
      </c>
      <c r="F203" s="155" t="s">
        <v>1013</v>
      </c>
      <c r="G203" s="156" t="s">
        <v>135</v>
      </c>
      <c r="H203" s="157">
        <v>6</v>
      </c>
      <c r="I203" s="157">
        <v>1294.5999999999999</v>
      </c>
      <c r="J203" s="157">
        <f t="shared" si="30"/>
        <v>7767.6</v>
      </c>
      <c r="K203" s="158"/>
      <c r="L203" s="159"/>
      <c r="M203" s="160" t="s">
        <v>1</v>
      </c>
      <c r="N203" s="161" t="s">
        <v>37</v>
      </c>
      <c r="O203" s="148">
        <v>0</v>
      </c>
      <c r="P203" s="148">
        <f t="shared" si="31"/>
        <v>0</v>
      </c>
      <c r="Q203" s="148">
        <v>0</v>
      </c>
      <c r="R203" s="148">
        <f t="shared" si="32"/>
        <v>0</v>
      </c>
      <c r="S203" s="148">
        <v>0</v>
      </c>
      <c r="T203" s="149">
        <f t="shared" si="33"/>
        <v>0</v>
      </c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R203" s="150" t="s">
        <v>147</v>
      </c>
      <c r="AT203" s="150" t="s">
        <v>202</v>
      </c>
      <c r="AU203" s="150" t="s">
        <v>79</v>
      </c>
      <c r="AY203" s="14" t="s">
        <v>129</v>
      </c>
      <c r="BE203" s="151">
        <f t="shared" si="34"/>
        <v>0</v>
      </c>
      <c r="BF203" s="151">
        <f t="shared" si="35"/>
        <v>7767.6</v>
      </c>
      <c r="BG203" s="151">
        <f t="shared" si="36"/>
        <v>0</v>
      </c>
      <c r="BH203" s="151">
        <f t="shared" si="37"/>
        <v>0</v>
      </c>
      <c r="BI203" s="151">
        <f t="shared" si="38"/>
        <v>0</v>
      </c>
      <c r="BJ203" s="14" t="s">
        <v>137</v>
      </c>
      <c r="BK203" s="152">
        <f t="shared" si="39"/>
        <v>7767.6</v>
      </c>
      <c r="BL203" s="14" t="s">
        <v>136</v>
      </c>
      <c r="BM203" s="150" t="s">
        <v>411</v>
      </c>
    </row>
    <row r="204" spans="1:65" s="2" customFormat="1" ht="14.45" customHeight="1">
      <c r="A204" s="27"/>
      <c r="B204" s="139"/>
      <c r="C204" s="153" t="s">
        <v>412</v>
      </c>
      <c r="D204" s="153" t="s">
        <v>202</v>
      </c>
      <c r="E204" s="154" t="s">
        <v>1014</v>
      </c>
      <c r="F204" s="155" t="s">
        <v>1015</v>
      </c>
      <c r="G204" s="156" t="s">
        <v>135</v>
      </c>
      <c r="H204" s="157">
        <v>0</v>
      </c>
      <c r="I204" s="157">
        <v>0</v>
      </c>
      <c r="J204" s="157">
        <f t="shared" si="30"/>
        <v>0</v>
      </c>
      <c r="K204" s="158"/>
      <c r="L204" s="159"/>
      <c r="M204" s="160" t="s">
        <v>1</v>
      </c>
      <c r="N204" s="161" t="s">
        <v>37</v>
      </c>
      <c r="O204" s="148">
        <v>0</v>
      </c>
      <c r="P204" s="148">
        <f t="shared" si="31"/>
        <v>0</v>
      </c>
      <c r="Q204" s="148">
        <v>0</v>
      </c>
      <c r="R204" s="148">
        <f t="shared" si="32"/>
        <v>0</v>
      </c>
      <c r="S204" s="148">
        <v>0</v>
      </c>
      <c r="T204" s="149">
        <f t="shared" si="33"/>
        <v>0</v>
      </c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R204" s="150" t="s">
        <v>147</v>
      </c>
      <c r="AT204" s="150" t="s">
        <v>202</v>
      </c>
      <c r="AU204" s="150" t="s">
        <v>79</v>
      </c>
      <c r="AY204" s="14" t="s">
        <v>129</v>
      </c>
      <c r="BE204" s="151">
        <f t="shared" si="34"/>
        <v>0</v>
      </c>
      <c r="BF204" s="151">
        <f t="shared" si="35"/>
        <v>0</v>
      </c>
      <c r="BG204" s="151">
        <f t="shared" si="36"/>
        <v>0</v>
      </c>
      <c r="BH204" s="151">
        <f t="shared" si="37"/>
        <v>0</v>
      </c>
      <c r="BI204" s="151">
        <f t="shared" si="38"/>
        <v>0</v>
      </c>
      <c r="BJ204" s="14" t="s">
        <v>137</v>
      </c>
      <c r="BK204" s="152">
        <f t="shared" si="39"/>
        <v>0</v>
      </c>
      <c r="BL204" s="14" t="s">
        <v>136</v>
      </c>
      <c r="BM204" s="150" t="s">
        <v>415</v>
      </c>
    </row>
    <row r="205" spans="1:65" s="2" customFormat="1" ht="14.45" customHeight="1">
      <c r="A205" s="27"/>
      <c r="B205" s="139"/>
      <c r="C205" s="153" t="s">
        <v>271</v>
      </c>
      <c r="D205" s="153" t="s">
        <v>202</v>
      </c>
      <c r="E205" s="154" t="s">
        <v>1016</v>
      </c>
      <c r="F205" s="155" t="s">
        <v>1017</v>
      </c>
      <c r="G205" s="156" t="s">
        <v>135</v>
      </c>
      <c r="H205" s="157">
        <v>1</v>
      </c>
      <c r="I205" s="157">
        <v>1388.43</v>
      </c>
      <c r="J205" s="157">
        <f t="shared" si="30"/>
        <v>1388.43</v>
      </c>
      <c r="K205" s="158"/>
      <c r="L205" s="159"/>
      <c r="M205" s="160" t="s">
        <v>1</v>
      </c>
      <c r="N205" s="161" t="s">
        <v>37</v>
      </c>
      <c r="O205" s="148">
        <v>0</v>
      </c>
      <c r="P205" s="148">
        <f t="shared" si="31"/>
        <v>0</v>
      </c>
      <c r="Q205" s="148">
        <v>0</v>
      </c>
      <c r="R205" s="148">
        <f t="shared" si="32"/>
        <v>0</v>
      </c>
      <c r="S205" s="148">
        <v>0</v>
      </c>
      <c r="T205" s="149">
        <f t="shared" si="33"/>
        <v>0</v>
      </c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R205" s="150" t="s">
        <v>147</v>
      </c>
      <c r="AT205" s="150" t="s">
        <v>202</v>
      </c>
      <c r="AU205" s="150" t="s">
        <v>79</v>
      </c>
      <c r="AY205" s="14" t="s">
        <v>129</v>
      </c>
      <c r="BE205" s="151">
        <f t="shared" si="34"/>
        <v>0</v>
      </c>
      <c r="BF205" s="151">
        <f t="shared" si="35"/>
        <v>1388.43</v>
      </c>
      <c r="BG205" s="151">
        <f t="shared" si="36"/>
        <v>0</v>
      </c>
      <c r="BH205" s="151">
        <f t="shared" si="37"/>
        <v>0</v>
      </c>
      <c r="BI205" s="151">
        <f t="shared" si="38"/>
        <v>0</v>
      </c>
      <c r="BJ205" s="14" t="s">
        <v>137</v>
      </c>
      <c r="BK205" s="152">
        <f t="shared" si="39"/>
        <v>1388.43</v>
      </c>
      <c r="BL205" s="14" t="s">
        <v>136</v>
      </c>
      <c r="BM205" s="150" t="s">
        <v>418</v>
      </c>
    </row>
    <row r="206" spans="1:65" s="2" customFormat="1" ht="14.45" customHeight="1">
      <c r="A206" s="27"/>
      <c r="B206" s="139"/>
      <c r="C206" s="153" t="s">
        <v>419</v>
      </c>
      <c r="D206" s="153" t="s">
        <v>202</v>
      </c>
      <c r="E206" s="154" t="s">
        <v>1018</v>
      </c>
      <c r="F206" s="155" t="s">
        <v>1019</v>
      </c>
      <c r="G206" s="156" t="s">
        <v>135</v>
      </c>
      <c r="H206" s="157">
        <v>0</v>
      </c>
      <c r="I206" s="157">
        <v>0</v>
      </c>
      <c r="J206" s="157">
        <f t="shared" si="30"/>
        <v>0</v>
      </c>
      <c r="K206" s="158"/>
      <c r="L206" s="159"/>
      <c r="M206" s="160" t="s">
        <v>1</v>
      </c>
      <c r="N206" s="161" t="s">
        <v>37</v>
      </c>
      <c r="O206" s="148">
        <v>0</v>
      </c>
      <c r="P206" s="148">
        <f t="shared" si="31"/>
        <v>0</v>
      </c>
      <c r="Q206" s="148">
        <v>0</v>
      </c>
      <c r="R206" s="148">
        <f t="shared" si="32"/>
        <v>0</v>
      </c>
      <c r="S206" s="148">
        <v>0</v>
      </c>
      <c r="T206" s="149">
        <f t="shared" si="33"/>
        <v>0</v>
      </c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R206" s="150" t="s">
        <v>147</v>
      </c>
      <c r="AT206" s="150" t="s">
        <v>202</v>
      </c>
      <c r="AU206" s="150" t="s">
        <v>79</v>
      </c>
      <c r="AY206" s="14" t="s">
        <v>129</v>
      </c>
      <c r="BE206" s="151">
        <f t="shared" si="34"/>
        <v>0</v>
      </c>
      <c r="BF206" s="151">
        <f t="shared" si="35"/>
        <v>0</v>
      </c>
      <c r="BG206" s="151">
        <f t="shared" si="36"/>
        <v>0</v>
      </c>
      <c r="BH206" s="151">
        <f t="shared" si="37"/>
        <v>0</v>
      </c>
      <c r="BI206" s="151">
        <f t="shared" si="38"/>
        <v>0</v>
      </c>
      <c r="BJ206" s="14" t="s">
        <v>137</v>
      </c>
      <c r="BK206" s="152">
        <f t="shared" si="39"/>
        <v>0</v>
      </c>
      <c r="BL206" s="14" t="s">
        <v>136</v>
      </c>
      <c r="BM206" s="150" t="s">
        <v>422</v>
      </c>
    </row>
    <row r="207" spans="1:65" s="2" customFormat="1" ht="14.45" customHeight="1">
      <c r="A207" s="27"/>
      <c r="B207" s="139"/>
      <c r="C207" s="153" t="s">
        <v>276</v>
      </c>
      <c r="D207" s="153" t="s">
        <v>202</v>
      </c>
      <c r="E207" s="154" t="s">
        <v>1020</v>
      </c>
      <c r="F207" s="155" t="s">
        <v>1021</v>
      </c>
      <c r="G207" s="156" t="s">
        <v>135</v>
      </c>
      <c r="H207" s="157">
        <v>0</v>
      </c>
      <c r="I207" s="157">
        <v>0</v>
      </c>
      <c r="J207" s="157">
        <f t="shared" si="30"/>
        <v>0</v>
      </c>
      <c r="K207" s="158"/>
      <c r="L207" s="159"/>
      <c r="M207" s="160" t="s">
        <v>1</v>
      </c>
      <c r="N207" s="161" t="s">
        <v>37</v>
      </c>
      <c r="O207" s="148">
        <v>0</v>
      </c>
      <c r="P207" s="148">
        <f t="shared" si="31"/>
        <v>0</v>
      </c>
      <c r="Q207" s="148">
        <v>0</v>
      </c>
      <c r="R207" s="148">
        <f t="shared" si="32"/>
        <v>0</v>
      </c>
      <c r="S207" s="148">
        <v>0</v>
      </c>
      <c r="T207" s="149">
        <f t="shared" si="33"/>
        <v>0</v>
      </c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R207" s="150" t="s">
        <v>147</v>
      </c>
      <c r="AT207" s="150" t="s">
        <v>202</v>
      </c>
      <c r="AU207" s="150" t="s">
        <v>79</v>
      </c>
      <c r="AY207" s="14" t="s">
        <v>129</v>
      </c>
      <c r="BE207" s="151">
        <f t="shared" si="34"/>
        <v>0</v>
      </c>
      <c r="BF207" s="151">
        <f t="shared" si="35"/>
        <v>0</v>
      </c>
      <c r="BG207" s="151">
        <f t="shared" si="36"/>
        <v>0</v>
      </c>
      <c r="BH207" s="151">
        <f t="shared" si="37"/>
        <v>0</v>
      </c>
      <c r="BI207" s="151">
        <f t="shared" si="38"/>
        <v>0</v>
      </c>
      <c r="BJ207" s="14" t="s">
        <v>137</v>
      </c>
      <c r="BK207" s="152">
        <f t="shared" si="39"/>
        <v>0</v>
      </c>
      <c r="BL207" s="14" t="s">
        <v>136</v>
      </c>
      <c r="BM207" s="150" t="s">
        <v>425</v>
      </c>
    </row>
    <row r="208" spans="1:65" s="2" customFormat="1" ht="14.45" customHeight="1">
      <c r="A208" s="27"/>
      <c r="B208" s="139"/>
      <c r="C208" s="153" t="s">
        <v>426</v>
      </c>
      <c r="D208" s="153" t="s">
        <v>202</v>
      </c>
      <c r="E208" s="154" t="s">
        <v>1022</v>
      </c>
      <c r="F208" s="155" t="s">
        <v>968</v>
      </c>
      <c r="G208" s="156" t="s">
        <v>135</v>
      </c>
      <c r="H208" s="157">
        <v>1</v>
      </c>
      <c r="I208" s="157">
        <v>282.70999999999998</v>
      </c>
      <c r="J208" s="157">
        <f t="shared" si="30"/>
        <v>282.70999999999998</v>
      </c>
      <c r="K208" s="158"/>
      <c r="L208" s="159"/>
      <c r="M208" s="160" t="s">
        <v>1</v>
      </c>
      <c r="N208" s="161" t="s">
        <v>37</v>
      </c>
      <c r="O208" s="148">
        <v>0</v>
      </c>
      <c r="P208" s="148">
        <f t="shared" si="31"/>
        <v>0</v>
      </c>
      <c r="Q208" s="148">
        <v>0</v>
      </c>
      <c r="R208" s="148">
        <f t="shared" si="32"/>
        <v>0</v>
      </c>
      <c r="S208" s="148">
        <v>0</v>
      </c>
      <c r="T208" s="149">
        <f t="shared" si="33"/>
        <v>0</v>
      </c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R208" s="150" t="s">
        <v>147</v>
      </c>
      <c r="AT208" s="150" t="s">
        <v>202</v>
      </c>
      <c r="AU208" s="150" t="s">
        <v>79</v>
      </c>
      <c r="AY208" s="14" t="s">
        <v>129</v>
      </c>
      <c r="BE208" s="151">
        <f t="shared" si="34"/>
        <v>0</v>
      </c>
      <c r="BF208" s="151">
        <f t="shared" si="35"/>
        <v>282.70999999999998</v>
      </c>
      <c r="BG208" s="151">
        <f t="shared" si="36"/>
        <v>0</v>
      </c>
      <c r="BH208" s="151">
        <f t="shared" si="37"/>
        <v>0</v>
      </c>
      <c r="BI208" s="151">
        <f t="shared" si="38"/>
        <v>0</v>
      </c>
      <c r="BJ208" s="14" t="s">
        <v>137</v>
      </c>
      <c r="BK208" s="152">
        <f t="shared" si="39"/>
        <v>282.70999999999998</v>
      </c>
      <c r="BL208" s="14" t="s">
        <v>136</v>
      </c>
      <c r="BM208" s="150" t="s">
        <v>429</v>
      </c>
    </row>
    <row r="209" spans="1:65" s="12" customFormat="1" ht="25.9" customHeight="1">
      <c r="B209" s="127"/>
      <c r="D209" s="128" t="s">
        <v>70</v>
      </c>
      <c r="E209" s="129" t="s">
        <v>1023</v>
      </c>
      <c r="F209" s="129" t="s">
        <v>1024</v>
      </c>
      <c r="J209" s="130">
        <f>BK209</f>
        <v>431.95</v>
      </c>
      <c r="L209" s="127"/>
      <c r="M209" s="131"/>
      <c r="N209" s="132"/>
      <c r="O209" s="132"/>
      <c r="P209" s="133">
        <f>P210</f>
        <v>0</v>
      </c>
      <c r="Q209" s="132"/>
      <c r="R209" s="133">
        <f>R210</f>
        <v>0</v>
      </c>
      <c r="S209" s="132"/>
      <c r="T209" s="134">
        <f>T210</f>
        <v>0</v>
      </c>
      <c r="AR209" s="128" t="s">
        <v>79</v>
      </c>
      <c r="AT209" s="135" t="s">
        <v>70</v>
      </c>
      <c r="AU209" s="135" t="s">
        <v>71</v>
      </c>
      <c r="AY209" s="128" t="s">
        <v>129</v>
      </c>
      <c r="BK209" s="136">
        <f>BK210</f>
        <v>431.95</v>
      </c>
    </row>
    <row r="210" spans="1:65" s="2" customFormat="1" ht="24.2" customHeight="1">
      <c r="A210" s="27"/>
      <c r="B210" s="139"/>
      <c r="C210" s="140" t="s">
        <v>279</v>
      </c>
      <c r="D210" s="140" t="s">
        <v>132</v>
      </c>
      <c r="E210" s="141" t="s">
        <v>1025</v>
      </c>
      <c r="F210" s="142" t="s">
        <v>1026</v>
      </c>
      <c r="G210" s="143" t="s">
        <v>135</v>
      </c>
      <c r="H210" s="144">
        <v>1</v>
      </c>
      <c r="I210" s="144">
        <v>431.95</v>
      </c>
      <c r="J210" s="144">
        <f>ROUND(I210*H210,3)</f>
        <v>431.95</v>
      </c>
      <c r="K210" s="145"/>
      <c r="L210" s="28"/>
      <c r="M210" s="162" t="s">
        <v>1</v>
      </c>
      <c r="N210" s="163" t="s">
        <v>37</v>
      </c>
      <c r="O210" s="164">
        <v>0</v>
      </c>
      <c r="P210" s="164">
        <f>O210*H210</f>
        <v>0</v>
      </c>
      <c r="Q210" s="164">
        <v>0</v>
      </c>
      <c r="R210" s="164">
        <f>Q210*H210</f>
        <v>0</v>
      </c>
      <c r="S210" s="164">
        <v>0</v>
      </c>
      <c r="T210" s="165">
        <f>S210*H210</f>
        <v>0</v>
      </c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R210" s="150" t="s">
        <v>136</v>
      </c>
      <c r="AT210" s="150" t="s">
        <v>132</v>
      </c>
      <c r="AU210" s="150" t="s">
        <v>79</v>
      </c>
      <c r="AY210" s="14" t="s">
        <v>129</v>
      </c>
      <c r="BE210" s="151">
        <f>IF(N210="základná",J210,0)</f>
        <v>0</v>
      </c>
      <c r="BF210" s="151">
        <f>IF(N210="znížená",J210,0)</f>
        <v>431.95</v>
      </c>
      <c r="BG210" s="151">
        <f>IF(N210="zákl. prenesená",J210,0)</f>
        <v>0</v>
      </c>
      <c r="BH210" s="151">
        <f>IF(N210="zníž. prenesená",J210,0)</f>
        <v>0</v>
      </c>
      <c r="BI210" s="151">
        <f>IF(N210="nulová",J210,0)</f>
        <v>0</v>
      </c>
      <c r="BJ210" s="14" t="s">
        <v>137</v>
      </c>
      <c r="BK210" s="152">
        <f>ROUND(I210*H210,3)</f>
        <v>431.95</v>
      </c>
      <c r="BL210" s="14" t="s">
        <v>136</v>
      </c>
      <c r="BM210" s="150" t="s">
        <v>439</v>
      </c>
    </row>
    <row r="211" spans="1:65" s="2" customFormat="1" ht="6.95" customHeight="1">
      <c r="A211" s="27"/>
      <c r="B211" s="42"/>
      <c r="C211" s="43"/>
      <c r="D211" s="43"/>
      <c r="E211" s="43"/>
      <c r="F211" s="43"/>
      <c r="G211" s="43"/>
      <c r="H211" s="43"/>
      <c r="I211" s="43"/>
      <c r="J211" s="43"/>
      <c r="K211" s="43"/>
      <c r="L211" s="28"/>
      <c r="M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</row>
  </sheetData>
  <autoFilter ref="C122:K210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19"/>
  <sheetViews>
    <sheetView showGridLines="0" view="pageBreakPreview" zoomScale="60" zoomScaleNormal="115" workbookViewId="0">
      <selection activeCell="J18" sqref="J18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>
      <c r="A1" s="88"/>
    </row>
    <row r="2" spans="1:46" s="1" customFormat="1" ht="36.950000000000003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4" t="s">
        <v>89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>
      <c r="B4" s="17"/>
      <c r="D4" s="18" t="s">
        <v>90</v>
      </c>
      <c r="L4" s="17"/>
      <c r="M4" s="89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3" t="s">
        <v>12</v>
      </c>
      <c r="L6" s="17"/>
    </row>
    <row r="7" spans="1:46" s="1" customFormat="1" ht="24" customHeight="1">
      <c r="B7" s="17"/>
      <c r="E7" s="212" t="str">
        <f>'Rekapitulácia stavby'!K6</f>
        <v>Oprava internátu SPoŠ 1NP Bernolákovo bunky A10,A9,A5,A4 + vstup,čiastočne chodba 1.04</v>
      </c>
      <c r="F7" s="213"/>
      <c r="G7" s="213"/>
      <c r="H7" s="213"/>
      <c r="L7" s="17"/>
    </row>
    <row r="8" spans="1:46" s="2" customFormat="1" ht="12" customHeight="1">
      <c r="A8" s="27"/>
      <c r="B8" s="28"/>
      <c r="C8" s="27"/>
      <c r="D8" s="23" t="s">
        <v>91</v>
      </c>
      <c r="E8" s="27"/>
      <c r="F8" s="27"/>
      <c r="G8" s="27"/>
      <c r="H8" s="27"/>
      <c r="I8" s="27"/>
      <c r="J8" s="27"/>
      <c r="K8" s="27"/>
      <c r="L8" s="3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46" s="2" customFormat="1" ht="30" customHeight="1">
      <c r="A9" s="27"/>
      <c r="B9" s="28"/>
      <c r="C9" s="27"/>
      <c r="D9" s="27"/>
      <c r="E9" s="202" t="s">
        <v>1027</v>
      </c>
      <c r="F9" s="211"/>
      <c r="G9" s="211"/>
      <c r="H9" s="211"/>
      <c r="I9" s="27"/>
      <c r="J9" s="27"/>
      <c r="K9" s="27"/>
      <c r="L9" s="3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3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2" customHeight="1">
      <c r="A11" s="27"/>
      <c r="B11" s="28"/>
      <c r="C11" s="27"/>
      <c r="D11" s="23" t="s">
        <v>13</v>
      </c>
      <c r="E11" s="27"/>
      <c r="F11" s="21" t="s">
        <v>1</v>
      </c>
      <c r="G11" s="27"/>
      <c r="H11" s="27"/>
      <c r="I11" s="23" t="s">
        <v>15</v>
      </c>
      <c r="J11" s="21" t="s">
        <v>1</v>
      </c>
      <c r="K11" s="27"/>
      <c r="L11" s="3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t="12" customHeight="1">
      <c r="A12" s="27"/>
      <c r="B12" s="28"/>
      <c r="C12" s="27"/>
      <c r="D12" s="23" t="s">
        <v>17</v>
      </c>
      <c r="E12" s="27"/>
      <c r="F12" s="21" t="s">
        <v>18</v>
      </c>
      <c r="G12" s="27"/>
      <c r="H12" s="27"/>
      <c r="I12" s="23" t="s">
        <v>19</v>
      </c>
      <c r="J12" s="50">
        <v>44172</v>
      </c>
      <c r="K12" s="27"/>
      <c r="L12" s="3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0.9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3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customHeight="1">
      <c r="A14" s="27"/>
      <c r="B14" s="28"/>
      <c r="C14" s="27"/>
      <c r="D14" s="23" t="s">
        <v>22</v>
      </c>
      <c r="E14" s="27"/>
      <c r="F14" s="173" t="s">
        <v>1084</v>
      </c>
      <c r="G14" s="27"/>
      <c r="H14" s="27"/>
      <c r="I14" s="23" t="s">
        <v>23</v>
      </c>
      <c r="J14" s="21" t="str">
        <f>IF('Rekapitulácia stavby'!AN10="","",'Rekapitulácia stavby'!AN10)</f>
        <v/>
      </c>
      <c r="K14" s="27"/>
      <c r="L14" s="3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8" customHeight="1">
      <c r="A15" s="27"/>
      <c r="B15" s="28"/>
      <c r="C15" s="27"/>
      <c r="D15" s="27"/>
      <c r="E15" s="21" t="str">
        <f>IF('Rekapitulácia stavby'!E11="","",'Rekapitulácia stavby'!E11)</f>
        <v xml:space="preserve"> </v>
      </c>
      <c r="F15" s="27"/>
      <c r="G15" s="27"/>
      <c r="H15" s="27"/>
      <c r="I15" s="23" t="s">
        <v>24</v>
      </c>
      <c r="J15" s="21" t="str">
        <f>IF('Rekapitulácia stavby'!AN11="","",'Rekapitulácia stavby'!AN11)</f>
        <v/>
      </c>
      <c r="K15" s="27"/>
      <c r="L15" s="3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6.95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3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2" customHeight="1">
      <c r="A17" s="27"/>
      <c r="B17" s="28"/>
      <c r="C17" s="27"/>
      <c r="D17" s="23" t="s">
        <v>25</v>
      </c>
      <c r="E17" s="27"/>
      <c r="F17" s="174" t="s">
        <v>1085</v>
      </c>
      <c r="G17" s="27"/>
      <c r="H17" s="27"/>
      <c r="I17" s="23" t="s">
        <v>23</v>
      </c>
      <c r="J17" s="21">
        <f>'Rekapitulácia stavby'!AN13</f>
        <v>31619916</v>
      </c>
      <c r="K17" s="27"/>
      <c r="L17" s="3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18" customHeight="1">
      <c r="A18" s="27"/>
      <c r="B18" s="28"/>
      <c r="C18" s="27"/>
      <c r="D18" s="27"/>
      <c r="E18" s="186" t="str">
        <f>'Rekapitulácia stavby'!E14</f>
        <v xml:space="preserve"> </v>
      </c>
      <c r="F18" s="186"/>
      <c r="G18" s="186"/>
      <c r="H18" s="186"/>
      <c r="I18" s="23" t="s">
        <v>24</v>
      </c>
      <c r="J18" s="21" t="str">
        <f>'Rekapitulácia stavby'!AN14</f>
        <v>SK2020441907</v>
      </c>
      <c r="K18" s="27"/>
      <c r="L18" s="3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6.95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2" customHeight="1">
      <c r="A20" s="27"/>
      <c r="B20" s="28"/>
      <c r="C20" s="27"/>
      <c r="D20" s="23" t="s">
        <v>26</v>
      </c>
      <c r="E20" s="27"/>
      <c r="F20" s="27"/>
      <c r="G20" s="27"/>
      <c r="H20" s="27"/>
      <c r="I20" s="23" t="s">
        <v>23</v>
      </c>
      <c r="J20" s="21" t="str">
        <f>IF('Rekapitulácia stavby'!AN16="","",'Rekapitulácia stavby'!AN16)</f>
        <v/>
      </c>
      <c r="K20" s="27"/>
      <c r="L20" s="3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18" customHeight="1">
      <c r="A21" s="27"/>
      <c r="B21" s="28"/>
      <c r="C21" s="27"/>
      <c r="D21" s="27"/>
      <c r="E21" s="21" t="str">
        <f>IF('Rekapitulácia stavby'!E17="","",'Rekapitulácia stavby'!E17)</f>
        <v xml:space="preserve"> </v>
      </c>
      <c r="F21" s="27"/>
      <c r="G21" s="27"/>
      <c r="H21" s="27"/>
      <c r="I21" s="23" t="s">
        <v>24</v>
      </c>
      <c r="J21" s="21" t="str">
        <f>IF('Rekapitulácia stavby'!AN17="","",'Rekapitulácia stavby'!AN17)</f>
        <v/>
      </c>
      <c r="K21" s="27"/>
      <c r="L21" s="3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6.95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3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2" customHeight="1">
      <c r="A23" s="27"/>
      <c r="B23" s="28"/>
      <c r="C23" s="27"/>
      <c r="D23" s="23" t="s">
        <v>29</v>
      </c>
      <c r="E23" s="27"/>
      <c r="F23" s="27"/>
      <c r="G23" s="27"/>
      <c r="H23" s="27"/>
      <c r="I23" s="23" t="s">
        <v>23</v>
      </c>
      <c r="J23" s="21" t="str">
        <f>IF('Rekapitulácia stavby'!AN19="","",'Rekapitulácia stavby'!AN19)</f>
        <v/>
      </c>
      <c r="K23" s="27"/>
      <c r="L23" s="3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18" customHeight="1">
      <c r="A24" s="27"/>
      <c r="B24" s="28"/>
      <c r="C24" s="27"/>
      <c r="D24" s="27"/>
      <c r="E24" s="21" t="str">
        <f>IF('Rekapitulácia stavby'!E20="","",'Rekapitulácia stavby'!E20)</f>
        <v xml:space="preserve"> </v>
      </c>
      <c r="F24" s="27"/>
      <c r="G24" s="27"/>
      <c r="H24" s="27"/>
      <c r="I24" s="23" t="s">
        <v>24</v>
      </c>
      <c r="J24" s="21" t="str">
        <f>IF('Rekapitulácia stavby'!AN20="","",'Rekapitulácia stavby'!AN20)</f>
        <v/>
      </c>
      <c r="K24" s="27"/>
      <c r="L24" s="3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6.95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3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2" customHeight="1">
      <c r="A26" s="27"/>
      <c r="B26" s="28"/>
      <c r="C26" s="27"/>
      <c r="D26" s="23" t="s">
        <v>30</v>
      </c>
      <c r="E26" s="27"/>
      <c r="F26" s="27"/>
      <c r="G26" s="27"/>
      <c r="H26" s="27"/>
      <c r="I26" s="27"/>
      <c r="J26" s="27"/>
      <c r="K26" s="27"/>
      <c r="L26" s="3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8" customFormat="1" ht="16.5" customHeight="1">
      <c r="A27" s="90"/>
      <c r="B27" s="91"/>
      <c r="C27" s="90"/>
      <c r="D27" s="90"/>
      <c r="E27" s="188" t="s">
        <v>1</v>
      </c>
      <c r="F27" s="188"/>
      <c r="G27" s="188"/>
      <c r="H27" s="188"/>
      <c r="I27" s="90"/>
      <c r="J27" s="90"/>
      <c r="K27" s="90"/>
      <c r="L27" s="92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</row>
    <row r="28" spans="1:31" s="2" customFormat="1" ht="6.95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3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2" customFormat="1" ht="6.95" customHeight="1">
      <c r="A29" s="27"/>
      <c r="B29" s="28"/>
      <c r="C29" s="27"/>
      <c r="D29" s="61"/>
      <c r="E29" s="61"/>
      <c r="F29" s="61"/>
      <c r="G29" s="61"/>
      <c r="H29" s="61"/>
      <c r="I29" s="61"/>
      <c r="J29" s="61"/>
      <c r="K29" s="61"/>
      <c r="L29" s="3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s="2" customFormat="1" ht="25.35" customHeight="1">
      <c r="A30" s="27"/>
      <c r="B30" s="28"/>
      <c r="C30" s="27"/>
      <c r="D30" s="93" t="s">
        <v>31</v>
      </c>
      <c r="E30" s="27"/>
      <c r="F30" s="27"/>
      <c r="G30" s="27"/>
      <c r="H30" s="27"/>
      <c r="I30" s="27"/>
      <c r="J30" s="66">
        <f>ROUND(J128, 2)</f>
        <v>35889.79</v>
      </c>
      <c r="K30" s="27"/>
      <c r="L30" s="3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5" customHeight="1">
      <c r="A31" s="27"/>
      <c r="B31" s="28"/>
      <c r="C31" s="27"/>
      <c r="D31" s="61"/>
      <c r="E31" s="61"/>
      <c r="F31" s="61"/>
      <c r="G31" s="61"/>
      <c r="H31" s="61"/>
      <c r="I31" s="61"/>
      <c r="J31" s="61"/>
      <c r="K31" s="61"/>
      <c r="L31" s="3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14.45" customHeight="1">
      <c r="A32" s="27"/>
      <c r="B32" s="28"/>
      <c r="C32" s="27"/>
      <c r="D32" s="27"/>
      <c r="E32" s="27"/>
      <c r="F32" s="31" t="s">
        <v>33</v>
      </c>
      <c r="G32" s="27"/>
      <c r="H32" s="27"/>
      <c r="I32" s="31" t="s">
        <v>32</v>
      </c>
      <c r="J32" s="31" t="s">
        <v>34</v>
      </c>
      <c r="K32" s="27"/>
      <c r="L32" s="3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14.45" customHeight="1">
      <c r="A33" s="27"/>
      <c r="B33" s="28"/>
      <c r="C33" s="27"/>
      <c r="D33" s="94" t="s">
        <v>35</v>
      </c>
      <c r="E33" s="23" t="s">
        <v>36</v>
      </c>
      <c r="F33" s="95">
        <f>ROUND((SUM(BE128:BE218)),  2)</f>
        <v>0</v>
      </c>
      <c r="G33" s="27"/>
      <c r="H33" s="27"/>
      <c r="I33" s="96">
        <v>0.2</v>
      </c>
      <c r="J33" s="95">
        <f>ROUND(((SUM(BE128:BE218))*I33),  2)</f>
        <v>0</v>
      </c>
      <c r="K33" s="27"/>
      <c r="L33" s="3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customHeight="1">
      <c r="A34" s="27"/>
      <c r="B34" s="28"/>
      <c r="C34" s="27"/>
      <c r="D34" s="27"/>
      <c r="E34" s="23" t="s">
        <v>37</v>
      </c>
      <c r="F34" s="95">
        <f>ROUND((SUM(BF128:BF218)),  2)</f>
        <v>35889.79</v>
      </c>
      <c r="G34" s="27"/>
      <c r="H34" s="27"/>
      <c r="I34" s="96">
        <v>0.2</v>
      </c>
      <c r="J34" s="95">
        <f>ROUND(((SUM(BF128:BF218))*I34),  2)</f>
        <v>7177.96</v>
      </c>
      <c r="K34" s="27"/>
      <c r="L34" s="3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>
      <c r="A35" s="27"/>
      <c r="B35" s="28"/>
      <c r="C35" s="27"/>
      <c r="D35" s="27"/>
      <c r="E35" s="23" t="s">
        <v>38</v>
      </c>
      <c r="F35" s="95">
        <f>ROUND((SUM(BG128:BG218)),  2)</f>
        <v>0</v>
      </c>
      <c r="G35" s="27"/>
      <c r="H35" s="27"/>
      <c r="I35" s="96">
        <v>0.2</v>
      </c>
      <c r="J35" s="95">
        <f>0</f>
        <v>0</v>
      </c>
      <c r="K35" s="27"/>
      <c r="L35" s="3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5" hidden="1" customHeight="1">
      <c r="A36" s="27"/>
      <c r="B36" s="28"/>
      <c r="C36" s="27"/>
      <c r="D36" s="27"/>
      <c r="E36" s="23" t="s">
        <v>39</v>
      </c>
      <c r="F36" s="95">
        <f>ROUND((SUM(BH128:BH218)),  2)</f>
        <v>0</v>
      </c>
      <c r="G36" s="27"/>
      <c r="H36" s="27"/>
      <c r="I36" s="96">
        <v>0.2</v>
      </c>
      <c r="J36" s="95">
        <f>0</f>
        <v>0</v>
      </c>
      <c r="K36" s="27"/>
      <c r="L36" s="3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5" hidden="1" customHeight="1">
      <c r="A37" s="27"/>
      <c r="B37" s="28"/>
      <c r="C37" s="27"/>
      <c r="D37" s="27"/>
      <c r="E37" s="23" t="s">
        <v>40</v>
      </c>
      <c r="F37" s="95">
        <f>ROUND((SUM(BI128:BI218)),  2)</f>
        <v>0</v>
      </c>
      <c r="G37" s="27"/>
      <c r="H37" s="27"/>
      <c r="I37" s="96">
        <v>0</v>
      </c>
      <c r="J37" s="95">
        <f>0</f>
        <v>0</v>
      </c>
      <c r="K37" s="27"/>
      <c r="L37" s="3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6.9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3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25.35" customHeight="1">
      <c r="A39" s="27"/>
      <c r="B39" s="28"/>
      <c r="C39" s="97"/>
      <c r="D39" s="98" t="s">
        <v>41</v>
      </c>
      <c r="E39" s="55"/>
      <c r="F39" s="55"/>
      <c r="G39" s="99" t="s">
        <v>42</v>
      </c>
      <c r="H39" s="100" t="s">
        <v>43</v>
      </c>
      <c r="I39" s="55"/>
      <c r="J39" s="101">
        <f>SUM(J30:J37)</f>
        <v>43067.75</v>
      </c>
      <c r="K39" s="102"/>
      <c r="L39" s="3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14.45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3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7"/>
      <c r="D50" s="38" t="s">
        <v>44</v>
      </c>
      <c r="E50" s="39"/>
      <c r="F50" s="39"/>
      <c r="G50" s="38" t="s">
        <v>45</v>
      </c>
      <c r="H50" s="39"/>
      <c r="I50" s="39"/>
      <c r="J50" s="39"/>
      <c r="K50" s="39"/>
      <c r="L50" s="37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7"/>
      <c r="B61" s="28"/>
      <c r="C61" s="27"/>
      <c r="D61" s="40" t="s">
        <v>46</v>
      </c>
      <c r="E61" s="30"/>
      <c r="F61" s="103" t="s">
        <v>47</v>
      </c>
      <c r="G61" s="40" t="s">
        <v>46</v>
      </c>
      <c r="H61" s="30"/>
      <c r="I61" s="30"/>
      <c r="J61" s="104" t="s">
        <v>47</v>
      </c>
      <c r="K61" s="30"/>
      <c r="L61" s="3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7"/>
      <c r="B65" s="28"/>
      <c r="C65" s="27"/>
      <c r="D65" s="38" t="s">
        <v>48</v>
      </c>
      <c r="E65" s="41"/>
      <c r="F65" s="41"/>
      <c r="G65" s="38" t="s">
        <v>49</v>
      </c>
      <c r="H65" s="41"/>
      <c r="I65" s="41"/>
      <c r="J65" s="41"/>
      <c r="K65" s="41"/>
      <c r="L65" s="3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7"/>
      <c r="B76" s="28"/>
      <c r="C76" s="27"/>
      <c r="D76" s="40" t="s">
        <v>46</v>
      </c>
      <c r="E76" s="30"/>
      <c r="F76" s="103" t="s">
        <v>47</v>
      </c>
      <c r="G76" s="40" t="s">
        <v>46</v>
      </c>
      <c r="H76" s="30"/>
      <c r="I76" s="30"/>
      <c r="J76" s="104" t="s">
        <v>47</v>
      </c>
      <c r="K76" s="30"/>
      <c r="L76" s="3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5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81" spans="1:47" s="2" customFormat="1" ht="6.95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47" s="2" customFormat="1" ht="24.95" customHeight="1">
      <c r="A82" s="27"/>
      <c r="B82" s="28"/>
      <c r="C82" s="18" t="s">
        <v>93</v>
      </c>
      <c r="D82" s="27"/>
      <c r="E82" s="27"/>
      <c r="F82" s="27"/>
      <c r="G82" s="27"/>
      <c r="H82" s="27"/>
      <c r="I82" s="27"/>
      <c r="J82" s="27"/>
      <c r="K82" s="27"/>
      <c r="L82" s="3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47" s="2" customFormat="1" ht="6.9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3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47" s="2" customFormat="1" ht="12" customHeight="1">
      <c r="A84" s="27"/>
      <c r="B84" s="28"/>
      <c r="C84" s="23" t="s">
        <v>12</v>
      </c>
      <c r="D84" s="27"/>
      <c r="E84" s="27"/>
      <c r="F84" s="27"/>
      <c r="G84" s="27"/>
      <c r="H84" s="27"/>
      <c r="I84" s="27"/>
      <c r="J84" s="27"/>
      <c r="K84" s="27"/>
      <c r="L84" s="3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47" s="2" customFormat="1" ht="24" customHeight="1">
      <c r="A85" s="27"/>
      <c r="B85" s="28"/>
      <c r="C85" s="27"/>
      <c r="D85" s="27"/>
      <c r="E85" s="212" t="str">
        <f>E7</f>
        <v>Oprava internátu SPoŠ 1NP Bernolákovo bunky A10,A9,A5,A4 + vstup,čiastočne chodba 1.04</v>
      </c>
      <c r="F85" s="213"/>
      <c r="G85" s="213"/>
      <c r="H85" s="213"/>
      <c r="I85" s="27"/>
      <c r="J85" s="27"/>
      <c r="K85" s="27"/>
      <c r="L85" s="3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47" s="2" customFormat="1" ht="12" customHeight="1">
      <c r="A86" s="27"/>
      <c r="B86" s="28"/>
      <c r="C86" s="23" t="s">
        <v>91</v>
      </c>
      <c r="D86" s="27"/>
      <c r="E86" s="27"/>
      <c r="F86" s="27"/>
      <c r="G86" s="27"/>
      <c r="H86" s="27"/>
      <c r="I86" s="27"/>
      <c r="J86" s="27"/>
      <c r="K86" s="27"/>
      <c r="L86" s="3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47" s="2" customFormat="1" ht="27" customHeight="1">
      <c r="A87" s="27"/>
      <c r="B87" s="28"/>
      <c r="C87" s="27"/>
      <c r="D87" s="27"/>
      <c r="E87" s="202" t="str">
        <f>E9</f>
        <v>SO04 - Oprava súvisiacich priestorov - chodba 1.04  + požiarna deliaca stena</v>
      </c>
      <c r="F87" s="211"/>
      <c r="G87" s="211"/>
      <c r="H87" s="211"/>
      <c r="I87" s="27"/>
      <c r="J87" s="27"/>
      <c r="K87" s="27"/>
      <c r="L87" s="3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47" s="2" customFormat="1" ht="6.9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3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47" s="2" customFormat="1" ht="12" customHeight="1">
      <c r="A89" s="27"/>
      <c r="B89" s="28"/>
      <c r="C89" s="23" t="s">
        <v>17</v>
      </c>
      <c r="D89" s="27"/>
      <c r="E89" s="27"/>
      <c r="F89" s="21" t="str">
        <f>F12</f>
        <v xml:space="preserve"> </v>
      </c>
      <c r="G89" s="27"/>
      <c r="H89" s="27"/>
      <c r="I89" s="23" t="s">
        <v>19</v>
      </c>
      <c r="J89" s="50">
        <v>44172</v>
      </c>
      <c r="K89" s="27"/>
      <c r="L89" s="3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47" s="2" customFormat="1" ht="6.95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3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47" s="2" customFormat="1" ht="15.2" customHeight="1">
      <c r="A91" s="27"/>
      <c r="B91" s="28"/>
      <c r="C91" s="23" t="s">
        <v>22</v>
      </c>
      <c r="D91" s="27"/>
      <c r="E91" s="27"/>
      <c r="F91" s="167" t="s">
        <v>1084</v>
      </c>
      <c r="G91" s="27"/>
      <c r="H91" s="27"/>
      <c r="I91" s="23" t="s">
        <v>26</v>
      </c>
      <c r="J91" s="25" t="str">
        <f>E21</f>
        <v xml:space="preserve"> </v>
      </c>
      <c r="K91" s="27"/>
      <c r="L91" s="3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47" s="2" customFormat="1" ht="15.2" customHeight="1">
      <c r="A92" s="27"/>
      <c r="B92" s="28"/>
      <c r="C92" s="23" t="s">
        <v>25</v>
      </c>
      <c r="D92" s="27"/>
      <c r="E92" s="27"/>
      <c r="F92" s="167" t="s">
        <v>1085</v>
      </c>
      <c r="G92" s="27"/>
      <c r="H92" s="27"/>
      <c r="I92" s="23" t="s">
        <v>29</v>
      </c>
      <c r="J92" s="25" t="str">
        <f>E24</f>
        <v xml:space="preserve"> </v>
      </c>
      <c r="K92" s="27"/>
      <c r="L92" s="3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47" s="2" customFormat="1" ht="10.3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3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47" s="2" customFormat="1" ht="29.25" customHeight="1">
      <c r="A94" s="27"/>
      <c r="B94" s="28"/>
      <c r="C94" s="105" t="s">
        <v>94</v>
      </c>
      <c r="D94" s="97"/>
      <c r="E94" s="97"/>
      <c r="F94" s="97"/>
      <c r="G94" s="97"/>
      <c r="H94" s="97"/>
      <c r="I94" s="97"/>
      <c r="J94" s="106" t="s">
        <v>95</v>
      </c>
      <c r="K94" s="97"/>
      <c r="L94" s="3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47" s="2" customFormat="1" ht="10.3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3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47" s="2" customFormat="1" ht="22.9" customHeight="1">
      <c r="A96" s="27"/>
      <c r="B96" s="28"/>
      <c r="C96" s="107" t="s">
        <v>96</v>
      </c>
      <c r="D96" s="27"/>
      <c r="E96" s="27"/>
      <c r="F96" s="27"/>
      <c r="G96" s="27"/>
      <c r="H96" s="27"/>
      <c r="I96" s="27"/>
      <c r="J96" s="66">
        <f>J128</f>
        <v>35889.784999999996</v>
      </c>
      <c r="K96" s="27"/>
      <c r="L96" s="3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U96" s="14" t="s">
        <v>97</v>
      </c>
    </row>
    <row r="97" spans="1:31" s="9" customFormat="1" ht="24.95" customHeight="1">
      <c r="B97" s="108"/>
      <c r="D97" s="109" t="s">
        <v>98</v>
      </c>
      <c r="E97" s="110"/>
      <c r="F97" s="110"/>
      <c r="G97" s="110"/>
      <c r="H97" s="110"/>
      <c r="I97" s="110"/>
      <c r="J97" s="111">
        <f>J129</f>
        <v>15997.111999999999</v>
      </c>
      <c r="L97" s="108"/>
    </row>
    <row r="98" spans="1:31" s="10" customFormat="1" ht="19.899999999999999" customHeight="1">
      <c r="B98" s="112"/>
      <c r="D98" s="113" t="s">
        <v>99</v>
      </c>
      <c r="E98" s="114"/>
      <c r="F98" s="114"/>
      <c r="G98" s="114"/>
      <c r="H98" s="114"/>
      <c r="I98" s="114"/>
      <c r="J98" s="115">
        <f>J130</f>
        <v>383.40000000000003</v>
      </c>
      <c r="L98" s="112"/>
    </row>
    <row r="99" spans="1:31" s="10" customFormat="1" ht="19.899999999999999" customHeight="1">
      <c r="B99" s="112"/>
      <c r="D99" s="113" t="s">
        <v>100</v>
      </c>
      <c r="E99" s="114"/>
      <c r="F99" s="114"/>
      <c r="G99" s="114"/>
      <c r="H99" s="114"/>
      <c r="I99" s="114"/>
      <c r="J99" s="115">
        <f>J134</f>
        <v>10222.757</v>
      </c>
      <c r="L99" s="112"/>
    </row>
    <row r="100" spans="1:31" s="10" customFormat="1" ht="19.899999999999999" customHeight="1">
      <c r="B100" s="112"/>
      <c r="D100" s="113" t="s">
        <v>101</v>
      </c>
      <c r="E100" s="114"/>
      <c r="F100" s="114"/>
      <c r="G100" s="114"/>
      <c r="H100" s="114"/>
      <c r="I100" s="114"/>
      <c r="J100" s="115">
        <f>J149</f>
        <v>5212.9889999999996</v>
      </c>
      <c r="L100" s="112"/>
    </row>
    <row r="101" spans="1:31" s="10" customFormat="1" ht="19.899999999999999" customHeight="1">
      <c r="B101" s="112"/>
      <c r="D101" s="113" t="s">
        <v>102</v>
      </c>
      <c r="E101" s="114"/>
      <c r="F101" s="114"/>
      <c r="G101" s="114"/>
      <c r="H101" s="114"/>
      <c r="I101" s="114"/>
      <c r="J101" s="115">
        <f>J162</f>
        <v>177.96600000000001</v>
      </c>
      <c r="L101" s="112"/>
    </row>
    <row r="102" spans="1:31" s="9" customFormat="1" ht="24.95" customHeight="1">
      <c r="B102" s="108"/>
      <c r="D102" s="109" t="s">
        <v>103</v>
      </c>
      <c r="E102" s="110"/>
      <c r="F102" s="110"/>
      <c r="G102" s="110"/>
      <c r="H102" s="110"/>
      <c r="I102" s="110"/>
      <c r="J102" s="111">
        <f>J164</f>
        <v>19507.072999999997</v>
      </c>
      <c r="L102" s="108"/>
    </row>
    <row r="103" spans="1:31" s="10" customFormat="1" ht="19.899999999999999" customHeight="1">
      <c r="B103" s="112"/>
      <c r="D103" s="113" t="s">
        <v>105</v>
      </c>
      <c r="E103" s="114"/>
      <c r="F103" s="114"/>
      <c r="G103" s="114"/>
      <c r="H103" s="114"/>
      <c r="I103" s="114"/>
      <c r="J103" s="115">
        <f>J165</f>
        <v>3490.0740000000001</v>
      </c>
      <c r="L103" s="112"/>
    </row>
    <row r="104" spans="1:31" s="10" customFormat="1" ht="19.899999999999999" customHeight="1">
      <c r="B104" s="112"/>
      <c r="D104" s="113" t="s">
        <v>107</v>
      </c>
      <c r="E104" s="114"/>
      <c r="F104" s="114"/>
      <c r="G104" s="114"/>
      <c r="H104" s="114"/>
      <c r="I104" s="114"/>
      <c r="J104" s="115">
        <f>J169</f>
        <v>7699.1799999999976</v>
      </c>
      <c r="L104" s="112"/>
    </row>
    <row r="105" spans="1:31" s="10" customFormat="1" ht="19.899999999999999" customHeight="1">
      <c r="B105" s="112"/>
      <c r="D105" s="113" t="s">
        <v>108</v>
      </c>
      <c r="E105" s="114"/>
      <c r="F105" s="114"/>
      <c r="G105" s="114"/>
      <c r="H105" s="114"/>
      <c r="I105" s="114"/>
      <c r="J105" s="115">
        <f>J186</f>
        <v>4549.41</v>
      </c>
      <c r="L105" s="112"/>
    </row>
    <row r="106" spans="1:31" s="10" customFormat="1" ht="19.899999999999999" customHeight="1">
      <c r="B106" s="112"/>
      <c r="D106" s="113" t="s">
        <v>110</v>
      </c>
      <c r="E106" s="114"/>
      <c r="F106" s="114"/>
      <c r="G106" s="114"/>
      <c r="H106" s="114"/>
      <c r="I106" s="114"/>
      <c r="J106" s="115">
        <f>J195</f>
        <v>2978.4009999999998</v>
      </c>
      <c r="L106" s="112"/>
    </row>
    <row r="107" spans="1:31" s="10" customFormat="1" ht="19.899999999999999" customHeight="1">
      <c r="B107" s="112"/>
      <c r="D107" s="113" t="s">
        <v>112</v>
      </c>
      <c r="E107" s="114"/>
      <c r="F107" s="114"/>
      <c r="G107" s="114"/>
      <c r="H107" s="114"/>
      <c r="I107" s="114"/>
      <c r="J107" s="115">
        <f>J208</f>
        <v>790.00800000000004</v>
      </c>
      <c r="L107" s="112"/>
    </row>
    <row r="108" spans="1:31" s="9" customFormat="1" ht="24.95" customHeight="1">
      <c r="B108" s="108"/>
      <c r="D108" s="109" t="s">
        <v>114</v>
      </c>
      <c r="E108" s="110"/>
      <c r="F108" s="110"/>
      <c r="G108" s="110"/>
      <c r="H108" s="110"/>
      <c r="I108" s="110"/>
      <c r="J108" s="111">
        <f>J217</f>
        <v>385.6</v>
      </c>
      <c r="L108" s="108"/>
    </row>
    <row r="109" spans="1:31" s="2" customFormat="1" ht="21.7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3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</row>
    <row r="110" spans="1:31" s="2" customFormat="1" ht="6.95" customHeight="1">
      <c r="A110" s="27"/>
      <c r="B110" s="42"/>
      <c r="C110" s="43"/>
      <c r="D110" s="43"/>
      <c r="E110" s="43"/>
      <c r="F110" s="43"/>
      <c r="G110" s="43"/>
      <c r="H110" s="43"/>
      <c r="I110" s="43"/>
      <c r="J110" s="43"/>
      <c r="K110" s="43"/>
      <c r="L110" s="3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4" spans="1:63" s="2" customFormat="1" ht="6.95" customHeight="1">
      <c r="A114" s="27"/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3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3" s="2" customFormat="1" ht="24.95" customHeight="1">
      <c r="A115" s="27"/>
      <c r="B115" s="28"/>
      <c r="C115" s="18" t="s">
        <v>115</v>
      </c>
      <c r="D115" s="27"/>
      <c r="E115" s="27"/>
      <c r="F115" s="27"/>
      <c r="G115" s="27"/>
      <c r="H115" s="27"/>
      <c r="I115" s="27"/>
      <c r="J115" s="27"/>
      <c r="K115" s="27"/>
      <c r="L115" s="3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63" s="2" customFormat="1" ht="6.95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3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63" s="2" customFormat="1" ht="12" customHeight="1">
      <c r="A117" s="27"/>
      <c r="B117" s="28"/>
      <c r="C117" s="23" t="s">
        <v>12</v>
      </c>
      <c r="D117" s="27"/>
      <c r="E117" s="27"/>
      <c r="F117" s="27"/>
      <c r="G117" s="27"/>
      <c r="H117" s="27"/>
      <c r="I117" s="27"/>
      <c r="J117" s="27"/>
      <c r="K117" s="27"/>
      <c r="L117" s="3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3" s="2" customFormat="1" ht="24" customHeight="1">
      <c r="A118" s="27"/>
      <c r="B118" s="28"/>
      <c r="C118" s="27"/>
      <c r="D118" s="27"/>
      <c r="E118" s="212" t="str">
        <f>E7</f>
        <v>Oprava internátu SPoŠ 1NP Bernolákovo bunky A10,A9,A5,A4 + vstup,čiastočne chodba 1.04</v>
      </c>
      <c r="F118" s="213"/>
      <c r="G118" s="213"/>
      <c r="H118" s="213"/>
      <c r="I118" s="27"/>
      <c r="J118" s="27"/>
      <c r="K118" s="27"/>
      <c r="L118" s="3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</row>
    <row r="119" spans="1:63" s="2" customFormat="1" ht="12" customHeight="1">
      <c r="A119" s="27"/>
      <c r="B119" s="28"/>
      <c r="C119" s="23" t="s">
        <v>91</v>
      </c>
      <c r="D119" s="27"/>
      <c r="E119" s="27"/>
      <c r="F119" s="27"/>
      <c r="G119" s="27"/>
      <c r="H119" s="27"/>
      <c r="I119" s="27"/>
      <c r="J119" s="27"/>
      <c r="K119" s="27"/>
      <c r="L119" s="3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63" s="2" customFormat="1" ht="30.75" customHeight="1">
      <c r="A120" s="27"/>
      <c r="B120" s="28"/>
      <c r="C120" s="27"/>
      <c r="D120" s="27"/>
      <c r="E120" s="202" t="str">
        <f>E9</f>
        <v>SO04 - Oprava súvisiacich priestorov - chodba 1.04  + požiarna deliaca stena</v>
      </c>
      <c r="F120" s="211"/>
      <c r="G120" s="211"/>
      <c r="H120" s="211"/>
      <c r="I120" s="27"/>
      <c r="J120" s="27"/>
      <c r="K120" s="27"/>
      <c r="L120" s="3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</row>
    <row r="121" spans="1:63" s="2" customFormat="1" ht="6.95" customHeight="1">
      <c r="A121" s="27"/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3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</row>
    <row r="122" spans="1:63" s="2" customFormat="1" ht="12" customHeight="1">
      <c r="A122" s="27"/>
      <c r="B122" s="28"/>
      <c r="C122" s="23" t="s">
        <v>17</v>
      </c>
      <c r="D122" s="27"/>
      <c r="E122" s="27"/>
      <c r="F122" s="21" t="str">
        <f>F12</f>
        <v xml:space="preserve"> </v>
      </c>
      <c r="G122" s="27"/>
      <c r="H122" s="27"/>
      <c r="I122" s="23" t="s">
        <v>19</v>
      </c>
      <c r="J122" s="50">
        <v>44172</v>
      </c>
      <c r="K122" s="27"/>
      <c r="L122" s="3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63" s="2" customFormat="1" ht="6.95" customHeight="1">
      <c r="A123" s="27"/>
      <c r="B123" s="28"/>
      <c r="C123" s="27"/>
      <c r="D123" s="27"/>
      <c r="E123" s="27"/>
      <c r="F123" s="27"/>
      <c r="G123" s="27"/>
      <c r="H123" s="27"/>
      <c r="I123" s="27"/>
      <c r="J123" s="27"/>
      <c r="K123" s="27"/>
      <c r="L123" s="3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</row>
    <row r="124" spans="1:63" s="2" customFormat="1" ht="15.2" customHeight="1">
      <c r="A124" s="27"/>
      <c r="B124" s="28"/>
      <c r="C124" s="23" t="s">
        <v>22</v>
      </c>
      <c r="D124" s="27"/>
      <c r="E124" s="27"/>
      <c r="F124" s="167" t="s">
        <v>1084</v>
      </c>
      <c r="G124" s="27"/>
      <c r="H124" s="27"/>
      <c r="I124" s="23" t="s">
        <v>26</v>
      </c>
      <c r="J124" s="25" t="str">
        <f>E21</f>
        <v xml:space="preserve"> </v>
      </c>
      <c r="K124" s="27"/>
      <c r="L124" s="3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</row>
    <row r="125" spans="1:63" s="2" customFormat="1" ht="15.2" customHeight="1">
      <c r="A125" s="27"/>
      <c r="B125" s="28"/>
      <c r="C125" s="23" t="s">
        <v>25</v>
      </c>
      <c r="D125" s="27"/>
      <c r="E125" s="27"/>
      <c r="F125" s="167" t="s">
        <v>1085</v>
      </c>
      <c r="G125" s="27"/>
      <c r="H125" s="27"/>
      <c r="I125" s="23" t="s">
        <v>29</v>
      </c>
      <c r="J125" s="25" t="str">
        <f>E24</f>
        <v xml:space="preserve"> </v>
      </c>
      <c r="K125" s="27"/>
      <c r="L125" s="3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</row>
    <row r="126" spans="1:63" s="2" customFormat="1" ht="10.35" customHeight="1">
      <c r="A126" s="27"/>
      <c r="B126" s="28"/>
      <c r="C126" s="27"/>
      <c r="D126" s="27"/>
      <c r="E126" s="27"/>
      <c r="F126" s="27"/>
      <c r="G126" s="27"/>
      <c r="H126" s="27"/>
      <c r="I126" s="27"/>
      <c r="J126" s="27"/>
      <c r="K126" s="27"/>
      <c r="L126" s="3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</row>
    <row r="127" spans="1:63" s="11" customFormat="1" ht="29.25" customHeight="1">
      <c r="A127" s="116"/>
      <c r="B127" s="117"/>
      <c r="C127" s="118" t="s">
        <v>116</v>
      </c>
      <c r="D127" s="119" t="s">
        <v>56</v>
      </c>
      <c r="E127" s="119" t="s">
        <v>52</v>
      </c>
      <c r="F127" s="119" t="s">
        <v>53</v>
      </c>
      <c r="G127" s="119" t="s">
        <v>117</v>
      </c>
      <c r="H127" s="119" t="s">
        <v>118</v>
      </c>
      <c r="I127" s="119" t="s">
        <v>119</v>
      </c>
      <c r="J127" s="120" t="s">
        <v>95</v>
      </c>
      <c r="K127" s="121" t="s">
        <v>120</v>
      </c>
      <c r="L127" s="122"/>
      <c r="M127" s="57" t="s">
        <v>1</v>
      </c>
      <c r="N127" s="58" t="s">
        <v>35</v>
      </c>
      <c r="O127" s="58" t="s">
        <v>121</v>
      </c>
      <c r="P127" s="58" t="s">
        <v>122</v>
      </c>
      <c r="Q127" s="58" t="s">
        <v>123</v>
      </c>
      <c r="R127" s="58" t="s">
        <v>124</v>
      </c>
      <c r="S127" s="58" t="s">
        <v>125</v>
      </c>
      <c r="T127" s="59" t="s">
        <v>126</v>
      </c>
      <c r="U127" s="116"/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/>
    </row>
    <row r="128" spans="1:63" s="2" customFormat="1" ht="22.9" customHeight="1">
      <c r="A128" s="27"/>
      <c r="B128" s="28"/>
      <c r="C128" s="64" t="s">
        <v>96</v>
      </c>
      <c r="D128" s="27"/>
      <c r="E128" s="27"/>
      <c r="F128" s="27"/>
      <c r="G128" s="27"/>
      <c r="H128" s="27"/>
      <c r="I128" s="27"/>
      <c r="J128" s="123">
        <f>BK128</f>
        <v>35889.784999999996</v>
      </c>
      <c r="K128" s="27"/>
      <c r="L128" s="28"/>
      <c r="M128" s="60"/>
      <c r="N128" s="51"/>
      <c r="O128" s="61"/>
      <c r="P128" s="124">
        <f>P129+P164+P217</f>
        <v>62.1673331</v>
      </c>
      <c r="Q128" s="61"/>
      <c r="R128" s="124">
        <f>R129+R164+R217</f>
        <v>0.13786199999999998</v>
      </c>
      <c r="S128" s="61"/>
      <c r="T128" s="125">
        <f>T129+T164+T217</f>
        <v>57.159300000000002</v>
      </c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T128" s="14" t="s">
        <v>70</v>
      </c>
      <c r="AU128" s="14" t="s">
        <v>97</v>
      </c>
      <c r="BK128" s="126">
        <f>BK129+BK164+BK217</f>
        <v>35889.784999999996</v>
      </c>
    </row>
    <row r="129" spans="1:65" s="12" customFormat="1" ht="25.9" customHeight="1">
      <c r="B129" s="127"/>
      <c r="D129" s="128" t="s">
        <v>70</v>
      </c>
      <c r="E129" s="129" t="s">
        <v>127</v>
      </c>
      <c r="F129" s="129" t="s">
        <v>128</v>
      </c>
      <c r="J129" s="130">
        <f>BK129</f>
        <v>15997.111999999999</v>
      </c>
      <c r="L129" s="127"/>
      <c r="M129" s="131"/>
      <c r="N129" s="132"/>
      <c r="O129" s="132"/>
      <c r="P129" s="133">
        <f>P130+P134+P149+P162</f>
        <v>48.125748000000002</v>
      </c>
      <c r="Q129" s="132"/>
      <c r="R129" s="133">
        <f>R130+R134+R149+R162</f>
        <v>0</v>
      </c>
      <c r="S129" s="132"/>
      <c r="T129" s="134">
        <f>T130+T134+T149+T162</f>
        <v>57.159300000000002</v>
      </c>
      <c r="AR129" s="128" t="s">
        <v>79</v>
      </c>
      <c r="AT129" s="135" t="s">
        <v>70</v>
      </c>
      <c r="AU129" s="135" t="s">
        <v>71</v>
      </c>
      <c r="AY129" s="128" t="s">
        <v>129</v>
      </c>
      <c r="BK129" s="136">
        <f>BK130+BK134+BK149+BK162</f>
        <v>15997.111999999999</v>
      </c>
    </row>
    <row r="130" spans="1:65" s="12" customFormat="1" ht="22.9" customHeight="1">
      <c r="B130" s="127"/>
      <c r="D130" s="128" t="s">
        <v>70</v>
      </c>
      <c r="E130" s="137" t="s">
        <v>130</v>
      </c>
      <c r="F130" s="137" t="s">
        <v>131</v>
      </c>
      <c r="J130" s="138">
        <f>BK130</f>
        <v>383.40000000000003</v>
      </c>
      <c r="L130" s="127"/>
      <c r="M130" s="131"/>
      <c r="N130" s="132"/>
      <c r="O130" s="132"/>
      <c r="P130" s="133">
        <f>SUM(P131:P133)</f>
        <v>0</v>
      </c>
      <c r="Q130" s="132"/>
      <c r="R130" s="133">
        <f>SUM(R131:R133)</f>
        <v>0</v>
      </c>
      <c r="S130" s="132"/>
      <c r="T130" s="134">
        <f>SUM(T131:T133)</f>
        <v>0</v>
      </c>
      <c r="AR130" s="128" t="s">
        <v>79</v>
      </c>
      <c r="AT130" s="135" t="s">
        <v>70</v>
      </c>
      <c r="AU130" s="135" t="s">
        <v>79</v>
      </c>
      <c r="AY130" s="128" t="s">
        <v>129</v>
      </c>
      <c r="BK130" s="136">
        <f>SUM(BK131:BK133)</f>
        <v>383.40000000000003</v>
      </c>
    </row>
    <row r="131" spans="1:65" s="2" customFormat="1" ht="24.2" customHeight="1">
      <c r="A131" s="27"/>
      <c r="B131" s="139"/>
      <c r="C131" s="140" t="s">
        <v>79</v>
      </c>
      <c r="D131" s="140" t="s">
        <v>132</v>
      </c>
      <c r="E131" s="141" t="s">
        <v>1028</v>
      </c>
      <c r="F131" s="142" t="s">
        <v>1029</v>
      </c>
      <c r="G131" s="143" t="s">
        <v>140</v>
      </c>
      <c r="H131" s="144">
        <v>10.935</v>
      </c>
      <c r="I131" s="144">
        <v>32</v>
      </c>
      <c r="J131" s="144">
        <f>ROUND(I131*H131,3)</f>
        <v>349.92</v>
      </c>
      <c r="K131" s="145"/>
      <c r="L131" s="28"/>
      <c r="M131" s="146" t="s">
        <v>1</v>
      </c>
      <c r="N131" s="147" t="s">
        <v>37</v>
      </c>
      <c r="O131" s="148">
        <v>0</v>
      </c>
      <c r="P131" s="148">
        <f>O131*H131</f>
        <v>0</v>
      </c>
      <c r="Q131" s="148">
        <v>0</v>
      </c>
      <c r="R131" s="148">
        <f>Q131*H131</f>
        <v>0</v>
      </c>
      <c r="S131" s="148">
        <v>0</v>
      </c>
      <c r="T131" s="149">
        <f>S131*H131</f>
        <v>0</v>
      </c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50" t="s">
        <v>136</v>
      </c>
      <c r="AT131" s="150" t="s">
        <v>132</v>
      </c>
      <c r="AU131" s="150" t="s">
        <v>137</v>
      </c>
      <c r="AY131" s="14" t="s">
        <v>129</v>
      </c>
      <c r="BE131" s="151">
        <f>IF(N131="základná",J131,0)</f>
        <v>0</v>
      </c>
      <c r="BF131" s="151">
        <f>IF(N131="znížená",J131,0)</f>
        <v>349.92</v>
      </c>
      <c r="BG131" s="151">
        <f>IF(N131="zákl. prenesená",J131,0)</f>
        <v>0</v>
      </c>
      <c r="BH131" s="151">
        <f>IF(N131="zníž. prenesená",J131,0)</f>
        <v>0</v>
      </c>
      <c r="BI131" s="151">
        <f>IF(N131="nulová",J131,0)</f>
        <v>0</v>
      </c>
      <c r="BJ131" s="14" t="s">
        <v>137</v>
      </c>
      <c r="BK131" s="152">
        <f>ROUND(I131*H131,3)</f>
        <v>349.92</v>
      </c>
      <c r="BL131" s="14" t="s">
        <v>136</v>
      </c>
      <c r="BM131" s="150" t="s">
        <v>137</v>
      </c>
    </row>
    <row r="132" spans="1:65" s="2" customFormat="1" ht="24.2" customHeight="1">
      <c r="A132" s="27"/>
      <c r="B132" s="139"/>
      <c r="C132" s="140" t="s">
        <v>137</v>
      </c>
      <c r="D132" s="140" t="s">
        <v>132</v>
      </c>
      <c r="E132" s="141" t="s">
        <v>141</v>
      </c>
      <c r="F132" s="142" t="s">
        <v>142</v>
      </c>
      <c r="G132" s="143" t="s">
        <v>143</v>
      </c>
      <c r="H132" s="144">
        <v>5.4</v>
      </c>
      <c r="I132" s="144">
        <v>4.5</v>
      </c>
      <c r="J132" s="144">
        <f>ROUND(I132*H132,3)</f>
        <v>24.3</v>
      </c>
      <c r="K132" s="145"/>
      <c r="L132" s="28"/>
      <c r="M132" s="146" t="s">
        <v>1</v>
      </c>
      <c r="N132" s="147" t="s">
        <v>37</v>
      </c>
      <c r="O132" s="148">
        <v>0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50" t="s">
        <v>136</v>
      </c>
      <c r="AT132" s="150" t="s">
        <v>132</v>
      </c>
      <c r="AU132" s="150" t="s">
        <v>137</v>
      </c>
      <c r="AY132" s="14" t="s">
        <v>129</v>
      </c>
      <c r="BE132" s="151">
        <f>IF(N132="základná",J132,0)</f>
        <v>0</v>
      </c>
      <c r="BF132" s="151">
        <f>IF(N132="znížená",J132,0)</f>
        <v>24.3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4" t="s">
        <v>137</v>
      </c>
      <c r="BK132" s="152">
        <f>ROUND(I132*H132,3)</f>
        <v>24.3</v>
      </c>
      <c r="BL132" s="14" t="s">
        <v>136</v>
      </c>
      <c r="BM132" s="150" t="s">
        <v>136</v>
      </c>
    </row>
    <row r="133" spans="1:65" s="2" customFormat="1" ht="14.45" customHeight="1">
      <c r="A133" s="27"/>
      <c r="B133" s="139"/>
      <c r="C133" s="140" t="s">
        <v>130</v>
      </c>
      <c r="D133" s="140" t="s">
        <v>132</v>
      </c>
      <c r="E133" s="141" t="s">
        <v>145</v>
      </c>
      <c r="F133" s="142" t="s">
        <v>146</v>
      </c>
      <c r="G133" s="143" t="s">
        <v>143</v>
      </c>
      <c r="H133" s="144">
        <v>5.0999999999999996</v>
      </c>
      <c r="I133" s="144">
        <v>1.8</v>
      </c>
      <c r="J133" s="144">
        <f>ROUND(I133*H133,3)</f>
        <v>9.18</v>
      </c>
      <c r="K133" s="145"/>
      <c r="L133" s="28"/>
      <c r="M133" s="146" t="s">
        <v>1</v>
      </c>
      <c r="N133" s="147" t="s">
        <v>37</v>
      </c>
      <c r="O133" s="148">
        <v>0</v>
      </c>
      <c r="P133" s="148">
        <f>O133*H133</f>
        <v>0</v>
      </c>
      <c r="Q133" s="148">
        <v>0</v>
      </c>
      <c r="R133" s="148">
        <f>Q133*H133</f>
        <v>0</v>
      </c>
      <c r="S133" s="148">
        <v>0</v>
      </c>
      <c r="T133" s="149">
        <f>S133*H133</f>
        <v>0</v>
      </c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R133" s="150" t="s">
        <v>136</v>
      </c>
      <c r="AT133" s="150" t="s">
        <v>132</v>
      </c>
      <c r="AU133" s="150" t="s">
        <v>137</v>
      </c>
      <c r="AY133" s="14" t="s">
        <v>129</v>
      </c>
      <c r="BE133" s="151">
        <f>IF(N133="základná",J133,0)</f>
        <v>0</v>
      </c>
      <c r="BF133" s="151">
        <f>IF(N133="znížená",J133,0)</f>
        <v>9.18</v>
      </c>
      <c r="BG133" s="151">
        <f>IF(N133="zákl. prenesená",J133,0)</f>
        <v>0</v>
      </c>
      <c r="BH133" s="151">
        <f>IF(N133="zníž. prenesená",J133,0)</f>
        <v>0</v>
      </c>
      <c r="BI133" s="151">
        <f>IF(N133="nulová",J133,0)</f>
        <v>0</v>
      </c>
      <c r="BJ133" s="14" t="s">
        <v>137</v>
      </c>
      <c r="BK133" s="152">
        <f>ROUND(I133*H133,3)</f>
        <v>9.18</v>
      </c>
      <c r="BL133" s="14" t="s">
        <v>136</v>
      </c>
      <c r="BM133" s="150" t="s">
        <v>144</v>
      </c>
    </row>
    <row r="134" spans="1:65" s="12" customFormat="1" ht="22.9" customHeight="1">
      <c r="B134" s="127"/>
      <c r="D134" s="128" t="s">
        <v>70</v>
      </c>
      <c r="E134" s="137" t="s">
        <v>144</v>
      </c>
      <c r="F134" s="137" t="s">
        <v>155</v>
      </c>
      <c r="J134" s="138">
        <f>BK134</f>
        <v>10222.757</v>
      </c>
      <c r="L134" s="127"/>
      <c r="M134" s="131"/>
      <c r="N134" s="132"/>
      <c r="O134" s="132"/>
      <c r="P134" s="133">
        <f>SUM(P135:P148)</f>
        <v>0</v>
      </c>
      <c r="Q134" s="132"/>
      <c r="R134" s="133">
        <f>SUM(R135:R148)</f>
        <v>0</v>
      </c>
      <c r="S134" s="132"/>
      <c r="T134" s="134">
        <f>SUM(T135:T148)</f>
        <v>32.966999999999999</v>
      </c>
      <c r="AR134" s="128" t="s">
        <v>79</v>
      </c>
      <c r="AT134" s="135" t="s">
        <v>70</v>
      </c>
      <c r="AU134" s="135" t="s">
        <v>79</v>
      </c>
      <c r="AY134" s="128" t="s">
        <v>129</v>
      </c>
      <c r="BK134" s="136">
        <f>SUM(BK135:BK148)</f>
        <v>10222.757</v>
      </c>
    </row>
    <row r="135" spans="1:65" s="2" customFormat="1" ht="24.2" customHeight="1">
      <c r="A135" s="27"/>
      <c r="B135" s="139"/>
      <c r="C135" s="140" t="s">
        <v>136</v>
      </c>
      <c r="D135" s="140" t="s">
        <v>132</v>
      </c>
      <c r="E135" s="141" t="s">
        <v>167</v>
      </c>
      <c r="F135" s="142" t="s">
        <v>168</v>
      </c>
      <c r="G135" s="143" t="s">
        <v>143</v>
      </c>
      <c r="H135" s="144">
        <v>178.2</v>
      </c>
      <c r="I135" s="144">
        <v>2.13</v>
      </c>
      <c r="J135" s="144">
        <f t="shared" ref="J135:J148" si="0">ROUND(I135*H135,3)</f>
        <v>379.56599999999997</v>
      </c>
      <c r="K135" s="145"/>
      <c r="L135" s="28"/>
      <c r="M135" s="146" t="s">
        <v>1</v>
      </c>
      <c r="N135" s="147" t="s">
        <v>37</v>
      </c>
      <c r="O135" s="148">
        <v>0</v>
      </c>
      <c r="P135" s="148">
        <f t="shared" ref="P135:P148" si="1">O135*H135</f>
        <v>0</v>
      </c>
      <c r="Q135" s="148">
        <v>0</v>
      </c>
      <c r="R135" s="148">
        <f t="shared" ref="R135:R148" si="2">Q135*H135</f>
        <v>0</v>
      </c>
      <c r="S135" s="148">
        <v>0.185</v>
      </c>
      <c r="T135" s="149">
        <f t="shared" ref="T135:T148" si="3">S135*H135</f>
        <v>32.966999999999999</v>
      </c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R135" s="150" t="s">
        <v>136</v>
      </c>
      <c r="AT135" s="150" t="s">
        <v>132</v>
      </c>
      <c r="AU135" s="150" t="s">
        <v>137</v>
      </c>
      <c r="AY135" s="14" t="s">
        <v>129</v>
      </c>
      <c r="BE135" s="151">
        <f t="shared" ref="BE135:BE148" si="4">IF(N135="základná",J135,0)</f>
        <v>0</v>
      </c>
      <c r="BF135" s="151">
        <f t="shared" ref="BF135:BF148" si="5">IF(N135="znížená",J135,0)</f>
        <v>379.56599999999997</v>
      </c>
      <c r="BG135" s="151">
        <f t="shared" ref="BG135:BG148" si="6">IF(N135="zákl. prenesená",J135,0)</f>
        <v>0</v>
      </c>
      <c r="BH135" s="151">
        <f t="shared" ref="BH135:BH148" si="7">IF(N135="zníž. prenesená",J135,0)</f>
        <v>0</v>
      </c>
      <c r="BI135" s="151">
        <f t="shared" ref="BI135:BI148" si="8">IF(N135="nulová",J135,0)</f>
        <v>0</v>
      </c>
      <c r="BJ135" s="14" t="s">
        <v>137</v>
      </c>
      <c r="BK135" s="152">
        <f t="shared" ref="BK135:BK148" si="9">ROUND(I135*H135,3)</f>
        <v>379.56599999999997</v>
      </c>
      <c r="BL135" s="14" t="s">
        <v>136</v>
      </c>
      <c r="BM135" s="150" t="s">
        <v>147</v>
      </c>
    </row>
    <row r="136" spans="1:65" s="2" customFormat="1" ht="37.9" customHeight="1">
      <c r="A136" s="27"/>
      <c r="B136" s="139"/>
      <c r="C136" s="140" t="s">
        <v>148</v>
      </c>
      <c r="D136" s="140" t="s">
        <v>132</v>
      </c>
      <c r="E136" s="141" t="s">
        <v>170</v>
      </c>
      <c r="F136" s="142" t="s">
        <v>171</v>
      </c>
      <c r="G136" s="143" t="s">
        <v>140</v>
      </c>
      <c r="H136" s="144">
        <v>188.22</v>
      </c>
      <c r="I136" s="144">
        <v>7.99</v>
      </c>
      <c r="J136" s="144">
        <f t="shared" si="0"/>
        <v>1503.8779999999999</v>
      </c>
      <c r="K136" s="145"/>
      <c r="L136" s="28"/>
      <c r="M136" s="146" t="s">
        <v>1</v>
      </c>
      <c r="N136" s="147" t="s">
        <v>37</v>
      </c>
      <c r="O136" s="148">
        <v>0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R136" s="150" t="s">
        <v>136</v>
      </c>
      <c r="AT136" s="150" t="s">
        <v>132</v>
      </c>
      <c r="AU136" s="150" t="s">
        <v>137</v>
      </c>
      <c r="AY136" s="14" t="s">
        <v>129</v>
      </c>
      <c r="BE136" s="151">
        <f t="shared" si="4"/>
        <v>0</v>
      </c>
      <c r="BF136" s="151">
        <f t="shared" si="5"/>
        <v>1503.8779999999999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4" t="s">
        <v>137</v>
      </c>
      <c r="BK136" s="152">
        <f t="shared" si="9"/>
        <v>1503.8779999999999</v>
      </c>
      <c r="BL136" s="14" t="s">
        <v>136</v>
      </c>
      <c r="BM136" s="150" t="s">
        <v>151</v>
      </c>
    </row>
    <row r="137" spans="1:65" s="2" customFormat="1" ht="24.2" customHeight="1">
      <c r="A137" s="27"/>
      <c r="B137" s="139"/>
      <c r="C137" s="140" t="s">
        <v>144</v>
      </c>
      <c r="D137" s="140" t="s">
        <v>132</v>
      </c>
      <c r="E137" s="141" t="s">
        <v>173</v>
      </c>
      <c r="F137" s="142" t="s">
        <v>174</v>
      </c>
      <c r="G137" s="143" t="s">
        <v>140</v>
      </c>
      <c r="H137" s="144">
        <v>188.2</v>
      </c>
      <c r="I137" s="144">
        <v>1.96</v>
      </c>
      <c r="J137" s="144">
        <f t="shared" si="0"/>
        <v>368.87200000000001</v>
      </c>
      <c r="K137" s="145"/>
      <c r="L137" s="28"/>
      <c r="M137" s="146" t="s">
        <v>1</v>
      </c>
      <c r="N137" s="147" t="s">
        <v>37</v>
      </c>
      <c r="O137" s="148">
        <v>0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50" t="s">
        <v>136</v>
      </c>
      <c r="AT137" s="150" t="s">
        <v>132</v>
      </c>
      <c r="AU137" s="150" t="s">
        <v>137</v>
      </c>
      <c r="AY137" s="14" t="s">
        <v>129</v>
      </c>
      <c r="BE137" s="151">
        <f t="shared" si="4"/>
        <v>0</v>
      </c>
      <c r="BF137" s="151">
        <f t="shared" si="5"/>
        <v>368.87200000000001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4" t="s">
        <v>137</v>
      </c>
      <c r="BK137" s="152">
        <f t="shared" si="9"/>
        <v>368.87200000000001</v>
      </c>
      <c r="BL137" s="14" t="s">
        <v>136</v>
      </c>
      <c r="BM137" s="150" t="s">
        <v>154</v>
      </c>
    </row>
    <row r="138" spans="1:65" s="2" customFormat="1" ht="14.45" customHeight="1">
      <c r="A138" s="27"/>
      <c r="B138" s="139"/>
      <c r="C138" s="140" t="s">
        <v>156</v>
      </c>
      <c r="D138" s="140" t="s">
        <v>132</v>
      </c>
      <c r="E138" s="141" t="s">
        <v>177</v>
      </c>
      <c r="F138" s="142" t="s">
        <v>178</v>
      </c>
      <c r="G138" s="143" t="s">
        <v>140</v>
      </c>
      <c r="H138" s="144">
        <v>188.2</v>
      </c>
      <c r="I138" s="144">
        <v>9.1</v>
      </c>
      <c r="J138" s="144">
        <f t="shared" si="0"/>
        <v>1712.62</v>
      </c>
      <c r="K138" s="145"/>
      <c r="L138" s="28"/>
      <c r="M138" s="146" t="s">
        <v>1</v>
      </c>
      <c r="N138" s="147" t="s">
        <v>37</v>
      </c>
      <c r="O138" s="148">
        <v>0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R138" s="150" t="s">
        <v>136</v>
      </c>
      <c r="AT138" s="150" t="s">
        <v>132</v>
      </c>
      <c r="AU138" s="150" t="s">
        <v>137</v>
      </c>
      <c r="AY138" s="14" t="s">
        <v>129</v>
      </c>
      <c r="BE138" s="151">
        <f t="shared" si="4"/>
        <v>0</v>
      </c>
      <c r="BF138" s="151">
        <f t="shared" si="5"/>
        <v>1712.62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4" t="s">
        <v>137</v>
      </c>
      <c r="BK138" s="152">
        <f t="shared" si="9"/>
        <v>1712.62</v>
      </c>
      <c r="BL138" s="14" t="s">
        <v>136</v>
      </c>
      <c r="BM138" s="150" t="s">
        <v>159</v>
      </c>
    </row>
    <row r="139" spans="1:65" s="2" customFormat="1" ht="24.2" customHeight="1">
      <c r="A139" s="27"/>
      <c r="B139" s="139"/>
      <c r="C139" s="140" t="s">
        <v>147</v>
      </c>
      <c r="D139" s="140" t="s">
        <v>132</v>
      </c>
      <c r="E139" s="141" t="s">
        <v>180</v>
      </c>
      <c r="F139" s="142" t="s">
        <v>181</v>
      </c>
      <c r="G139" s="143" t="s">
        <v>140</v>
      </c>
      <c r="H139" s="144">
        <v>188.2</v>
      </c>
      <c r="I139" s="144">
        <v>5.23</v>
      </c>
      <c r="J139" s="144">
        <f t="shared" si="0"/>
        <v>984.28599999999994</v>
      </c>
      <c r="K139" s="145"/>
      <c r="L139" s="28"/>
      <c r="M139" s="146" t="s">
        <v>1</v>
      </c>
      <c r="N139" s="147" t="s">
        <v>37</v>
      </c>
      <c r="O139" s="148">
        <v>0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R139" s="150" t="s">
        <v>136</v>
      </c>
      <c r="AT139" s="150" t="s">
        <v>132</v>
      </c>
      <c r="AU139" s="150" t="s">
        <v>137</v>
      </c>
      <c r="AY139" s="14" t="s">
        <v>129</v>
      </c>
      <c r="BE139" s="151">
        <f t="shared" si="4"/>
        <v>0</v>
      </c>
      <c r="BF139" s="151">
        <f t="shared" si="5"/>
        <v>984.28599999999994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4" t="s">
        <v>137</v>
      </c>
      <c r="BK139" s="152">
        <f t="shared" si="9"/>
        <v>984.28599999999994</v>
      </c>
      <c r="BL139" s="14" t="s">
        <v>136</v>
      </c>
      <c r="BM139" s="150" t="s">
        <v>162</v>
      </c>
    </row>
    <row r="140" spans="1:65" s="2" customFormat="1" ht="24.2" customHeight="1">
      <c r="A140" s="27"/>
      <c r="B140" s="139"/>
      <c r="C140" s="140" t="s">
        <v>163</v>
      </c>
      <c r="D140" s="140" t="s">
        <v>132</v>
      </c>
      <c r="E140" s="141" t="s">
        <v>184</v>
      </c>
      <c r="F140" s="142" t="s">
        <v>185</v>
      </c>
      <c r="G140" s="143" t="s">
        <v>186</v>
      </c>
      <c r="H140" s="144">
        <v>3.5</v>
      </c>
      <c r="I140" s="144">
        <v>143.22</v>
      </c>
      <c r="J140" s="144">
        <f t="shared" si="0"/>
        <v>501.27</v>
      </c>
      <c r="K140" s="145"/>
      <c r="L140" s="28"/>
      <c r="M140" s="146" t="s">
        <v>1</v>
      </c>
      <c r="N140" s="147" t="s">
        <v>37</v>
      </c>
      <c r="O140" s="148">
        <v>0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R140" s="150" t="s">
        <v>136</v>
      </c>
      <c r="AT140" s="150" t="s">
        <v>132</v>
      </c>
      <c r="AU140" s="150" t="s">
        <v>137</v>
      </c>
      <c r="AY140" s="14" t="s">
        <v>129</v>
      </c>
      <c r="BE140" s="151">
        <f t="shared" si="4"/>
        <v>0</v>
      </c>
      <c r="BF140" s="151">
        <f t="shared" si="5"/>
        <v>501.27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4" t="s">
        <v>137</v>
      </c>
      <c r="BK140" s="152">
        <f t="shared" si="9"/>
        <v>501.27</v>
      </c>
      <c r="BL140" s="14" t="s">
        <v>136</v>
      </c>
      <c r="BM140" s="150" t="s">
        <v>166</v>
      </c>
    </row>
    <row r="141" spans="1:65" s="2" customFormat="1" ht="37.9" customHeight="1">
      <c r="A141" s="27"/>
      <c r="B141" s="139"/>
      <c r="C141" s="140" t="s">
        <v>151</v>
      </c>
      <c r="D141" s="140" t="s">
        <v>132</v>
      </c>
      <c r="E141" s="141" t="s">
        <v>195</v>
      </c>
      <c r="F141" s="142" t="s">
        <v>196</v>
      </c>
      <c r="G141" s="143" t="s">
        <v>140</v>
      </c>
      <c r="H141" s="144">
        <v>92.75</v>
      </c>
      <c r="I141" s="144">
        <v>24.82</v>
      </c>
      <c r="J141" s="144">
        <f t="shared" si="0"/>
        <v>2302.0549999999998</v>
      </c>
      <c r="K141" s="145"/>
      <c r="L141" s="28"/>
      <c r="M141" s="146" t="s">
        <v>1</v>
      </c>
      <c r="N141" s="147" t="s">
        <v>37</v>
      </c>
      <c r="O141" s="148">
        <v>0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R141" s="150" t="s">
        <v>136</v>
      </c>
      <c r="AT141" s="150" t="s">
        <v>132</v>
      </c>
      <c r="AU141" s="150" t="s">
        <v>137</v>
      </c>
      <c r="AY141" s="14" t="s">
        <v>129</v>
      </c>
      <c r="BE141" s="151">
        <f t="shared" si="4"/>
        <v>0</v>
      </c>
      <c r="BF141" s="151">
        <f t="shared" si="5"/>
        <v>2302.0549999999998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4" t="s">
        <v>137</v>
      </c>
      <c r="BK141" s="152">
        <f t="shared" si="9"/>
        <v>2302.0549999999998</v>
      </c>
      <c r="BL141" s="14" t="s">
        <v>136</v>
      </c>
      <c r="BM141" s="150" t="s">
        <v>7</v>
      </c>
    </row>
    <row r="142" spans="1:65" s="2" customFormat="1" ht="14.45" customHeight="1">
      <c r="A142" s="27"/>
      <c r="B142" s="139"/>
      <c r="C142" s="140" t="s">
        <v>169</v>
      </c>
      <c r="D142" s="140" t="s">
        <v>132</v>
      </c>
      <c r="E142" s="141" t="s">
        <v>1030</v>
      </c>
      <c r="F142" s="142" t="s">
        <v>1031</v>
      </c>
      <c r="G142" s="143" t="s">
        <v>135</v>
      </c>
      <c r="H142" s="144">
        <v>4</v>
      </c>
      <c r="I142" s="144">
        <v>74.83</v>
      </c>
      <c r="J142" s="144">
        <f t="shared" si="0"/>
        <v>299.32</v>
      </c>
      <c r="K142" s="145"/>
      <c r="L142" s="28"/>
      <c r="M142" s="146" t="s">
        <v>1</v>
      </c>
      <c r="N142" s="147" t="s">
        <v>37</v>
      </c>
      <c r="O142" s="148">
        <v>0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R142" s="150" t="s">
        <v>136</v>
      </c>
      <c r="AT142" s="150" t="s">
        <v>132</v>
      </c>
      <c r="AU142" s="150" t="s">
        <v>137</v>
      </c>
      <c r="AY142" s="14" t="s">
        <v>129</v>
      </c>
      <c r="BE142" s="151">
        <f t="shared" si="4"/>
        <v>0</v>
      </c>
      <c r="BF142" s="151">
        <f t="shared" si="5"/>
        <v>299.32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4" t="s">
        <v>137</v>
      </c>
      <c r="BK142" s="152">
        <f t="shared" si="9"/>
        <v>299.32</v>
      </c>
      <c r="BL142" s="14" t="s">
        <v>136</v>
      </c>
      <c r="BM142" s="150" t="s">
        <v>172</v>
      </c>
    </row>
    <row r="143" spans="1:65" s="2" customFormat="1" ht="24.2" customHeight="1">
      <c r="A143" s="27"/>
      <c r="B143" s="139"/>
      <c r="C143" s="140" t="s">
        <v>154</v>
      </c>
      <c r="D143" s="140" t="s">
        <v>132</v>
      </c>
      <c r="E143" s="141" t="s">
        <v>1032</v>
      </c>
      <c r="F143" s="142" t="s">
        <v>1033</v>
      </c>
      <c r="G143" s="143" t="s">
        <v>135</v>
      </c>
      <c r="H143" s="144">
        <v>1</v>
      </c>
      <c r="I143" s="144">
        <v>70.02</v>
      </c>
      <c r="J143" s="144">
        <f t="shared" si="0"/>
        <v>70.02</v>
      </c>
      <c r="K143" s="145"/>
      <c r="L143" s="28"/>
      <c r="M143" s="146" t="s">
        <v>1</v>
      </c>
      <c r="N143" s="147" t="s">
        <v>37</v>
      </c>
      <c r="O143" s="148">
        <v>0</v>
      </c>
      <c r="P143" s="148">
        <f t="shared" si="1"/>
        <v>0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R143" s="150" t="s">
        <v>136</v>
      </c>
      <c r="AT143" s="150" t="s">
        <v>132</v>
      </c>
      <c r="AU143" s="150" t="s">
        <v>137</v>
      </c>
      <c r="AY143" s="14" t="s">
        <v>129</v>
      </c>
      <c r="BE143" s="151">
        <f t="shared" si="4"/>
        <v>0</v>
      </c>
      <c r="BF143" s="151">
        <f t="shared" si="5"/>
        <v>70.02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4" t="s">
        <v>137</v>
      </c>
      <c r="BK143" s="152">
        <f t="shared" si="9"/>
        <v>70.02</v>
      </c>
      <c r="BL143" s="14" t="s">
        <v>136</v>
      </c>
      <c r="BM143" s="150" t="s">
        <v>175</v>
      </c>
    </row>
    <row r="144" spans="1:65" s="2" customFormat="1" ht="24.2" customHeight="1">
      <c r="A144" s="27"/>
      <c r="B144" s="139"/>
      <c r="C144" s="153" t="s">
        <v>176</v>
      </c>
      <c r="D144" s="153" t="s">
        <v>202</v>
      </c>
      <c r="E144" s="154" t="s">
        <v>1034</v>
      </c>
      <c r="F144" s="155" t="s">
        <v>1035</v>
      </c>
      <c r="G144" s="156" t="s">
        <v>135</v>
      </c>
      <c r="H144" s="157">
        <v>1</v>
      </c>
      <c r="I144" s="157">
        <v>168.57</v>
      </c>
      <c r="J144" s="157">
        <f t="shared" si="0"/>
        <v>168.57</v>
      </c>
      <c r="K144" s="158"/>
      <c r="L144" s="159"/>
      <c r="M144" s="160" t="s">
        <v>1</v>
      </c>
      <c r="N144" s="161" t="s">
        <v>37</v>
      </c>
      <c r="O144" s="148">
        <v>0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R144" s="150" t="s">
        <v>147</v>
      </c>
      <c r="AT144" s="150" t="s">
        <v>202</v>
      </c>
      <c r="AU144" s="150" t="s">
        <v>137</v>
      </c>
      <c r="AY144" s="14" t="s">
        <v>129</v>
      </c>
      <c r="BE144" s="151">
        <f t="shared" si="4"/>
        <v>0</v>
      </c>
      <c r="BF144" s="151">
        <f t="shared" si="5"/>
        <v>168.57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4" t="s">
        <v>137</v>
      </c>
      <c r="BK144" s="152">
        <f t="shared" si="9"/>
        <v>168.57</v>
      </c>
      <c r="BL144" s="14" t="s">
        <v>136</v>
      </c>
      <c r="BM144" s="150" t="s">
        <v>179</v>
      </c>
    </row>
    <row r="145" spans="1:65" s="2" customFormat="1" ht="24.2" customHeight="1">
      <c r="A145" s="27"/>
      <c r="B145" s="139"/>
      <c r="C145" s="140" t="s">
        <v>159</v>
      </c>
      <c r="D145" s="140" t="s">
        <v>132</v>
      </c>
      <c r="E145" s="141" t="s">
        <v>199</v>
      </c>
      <c r="F145" s="142" t="s">
        <v>200</v>
      </c>
      <c r="G145" s="143" t="s">
        <v>135</v>
      </c>
      <c r="H145" s="144">
        <v>3</v>
      </c>
      <c r="I145" s="144">
        <v>198.21</v>
      </c>
      <c r="J145" s="144">
        <f t="shared" si="0"/>
        <v>594.63</v>
      </c>
      <c r="K145" s="145"/>
      <c r="L145" s="28"/>
      <c r="M145" s="146" t="s">
        <v>1</v>
      </c>
      <c r="N145" s="147" t="s">
        <v>37</v>
      </c>
      <c r="O145" s="148">
        <v>0</v>
      </c>
      <c r="P145" s="148">
        <f t="shared" si="1"/>
        <v>0</v>
      </c>
      <c r="Q145" s="148">
        <v>0</v>
      </c>
      <c r="R145" s="148">
        <f t="shared" si="2"/>
        <v>0</v>
      </c>
      <c r="S145" s="148">
        <v>0</v>
      </c>
      <c r="T145" s="149">
        <f t="shared" si="3"/>
        <v>0</v>
      </c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R145" s="150" t="s">
        <v>136</v>
      </c>
      <c r="AT145" s="150" t="s">
        <v>132</v>
      </c>
      <c r="AU145" s="150" t="s">
        <v>137</v>
      </c>
      <c r="AY145" s="14" t="s">
        <v>129</v>
      </c>
      <c r="BE145" s="151">
        <f t="shared" si="4"/>
        <v>0</v>
      </c>
      <c r="BF145" s="151">
        <f t="shared" si="5"/>
        <v>594.63</v>
      </c>
      <c r="BG145" s="151">
        <f t="shared" si="6"/>
        <v>0</v>
      </c>
      <c r="BH145" s="151">
        <f t="shared" si="7"/>
        <v>0</v>
      </c>
      <c r="BI145" s="151">
        <f t="shared" si="8"/>
        <v>0</v>
      </c>
      <c r="BJ145" s="14" t="s">
        <v>137</v>
      </c>
      <c r="BK145" s="152">
        <f t="shared" si="9"/>
        <v>594.63</v>
      </c>
      <c r="BL145" s="14" t="s">
        <v>136</v>
      </c>
      <c r="BM145" s="150" t="s">
        <v>1036</v>
      </c>
    </row>
    <row r="146" spans="1:65" s="2" customFormat="1" ht="14.45" customHeight="1">
      <c r="A146" s="27"/>
      <c r="B146" s="139"/>
      <c r="C146" s="153" t="s">
        <v>183</v>
      </c>
      <c r="D146" s="153" t="s">
        <v>202</v>
      </c>
      <c r="E146" s="154" t="s">
        <v>203</v>
      </c>
      <c r="F146" s="155" t="s">
        <v>204</v>
      </c>
      <c r="G146" s="156" t="s">
        <v>135</v>
      </c>
      <c r="H146" s="157">
        <v>3</v>
      </c>
      <c r="I146" s="157">
        <v>111.64</v>
      </c>
      <c r="J146" s="157">
        <f t="shared" si="0"/>
        <v>334.92</v>
      </c>
      <c r="K146" s="158"/>
      <c r="L146" s="159"/>
      <c r="M146" s="160" t="s">
        <v>1</v>
      </c>
      <c r="N146" s="161" t="s">
        <v>37</v>
      </c>
      <c r="O146" s="148">
        <v>0</v>
      </c>
      <c r="P146" s="148">
        <f t="shared" si="1"/>
        <v>0</v>
      </c>
      <c r="Q146" s="148">
        <v>0</v>
      </c>
      <c r="R146" s="148">
        <f t="shared" si="2"/>
        <v>0</v>
      </c>
      <c r="S146" s="148">
        <v>0</v>
      </c>
      <c r="T146" s="149">
        <f t="shared" si="3"/>
        <v>0</v>
      </c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R146" s="150" t="s">
        <v>147</v>
      </c>
      <c r="AT146" s="150" t="s">
        <v>202</v>
      </c>
      <c r="AU146" s="150" t="s">
        <v>137</v>
      </c>
      <c r="AY146" s="14" t="s">
        <v>129</v>
      </c>
      <c r="BE146" s="151">
        <f t="shared" si="4"/>
        <v>0</v>
      </c>
      <c r="BF146" s="151">
        <f t="shared" si="5"/>
        <v>334.92</v>
      </c>
      <c r="BG146" s="151">
        <f t="shared" si="6"/>
        <v>0</v>
      </c>
      <c r="BH146" s="151">
        <f t="shared" si="7"/>
        <v>0</v>
      </c>
      <c r="BI146" s="151">
        <f t="shared" si="8"/>
        <v>0</v>
      </c>
      <c r="BJ146" s="14" t="s">
        <v>137</v>
      </c>
      <c r="BK146" s="152">
        <f t="shared" si="9"/>
        <v>334.92</v>
      </c>
      <c r="BL146" s="14" t="s">
        <v>136</v>
      </c>
      <c r="BM146" s="150" t="s">
        <v>1037</v>
      </c>
    </row>
    <row r="147" spans="1:65" s="2" customFormat="1" ht="24.2" customHeight="1">
      <c r="A147" s="27"/>
      <c r="B147" s="139"/>
      <c r="C147" s="140" t="s">
        <v>162</v>
      </c>
      <c r="D147" s="140" t="s">
        <v>132</v>
      </c>
      <c r="E147" s="141" t="s">
        <v>1038</v>
      </c>
      <c r="F147" s="142" t="s">
        <v>1039</v>
      </c>
      <c r="G147" s="143" t="s">
        <v>135</v>
      </c>
      <c r="H147" s="144">
        <v>3</v>
      </c>
      <c r="I147" s="144">
        <v>237.3</v>
      </c>
      <c r="J147" s="144">
        <f t="shared" si="0"/>
        <v>711.9</v>
      </c>
      <c r="K147" s="145"/>
      <c r="L147" s="28"/>
      <c r="M147" s="146" t="s">
        <v>1</v>
      </c>
      <c r="N147" s="147" t="s">
        <v>37</v>
      </c>
      <c r="O147" s="148">
        <v>0</v>
      </c>
      <c r="P147" s="148">
        <f t="shared" si="1"/>
        <v>0</v>
      </c>
      <c r="Q147" s="148">
        <v>0</v>
      </c>
      <c r="R147" s="148">
        <f t="shared" si="2"/>
        <v>0</v>
      </c>
      <c r="S147" s="148">
        <v>0</v>
      </c>
      <c r="T147" s="149">
        <f t="shared" si="3"/>
        <v>0</v>
      </c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R147" s="150" t="s">
        <v>136</v>
      </c>
      <c r="AT147" s="150" t="s">
        <v>132</v>
      </c>
      <c r="AU147" s="150" t="s">
        <v>137</v>
      </c>
      <c r="AY147" s="14" t="s">
        <v>129</v>
      </c>
      <c r="BE147" s="151">
        <f t="shared" si="4"/>
        <v>0</v>
      </c>
      <c r="BF147" s="151">
        <f t="shared" si="5"/>
        <v>711.9</v>
      </c>
      <c r="BG147" s="151">
        <f t="shared" si="6"/>
        <v>0</v>
      </c>
      <c r="BH147" s="151">
        <f t="shared" si="7"/>
        <v>0</v>
      </c>
      <c r="BI147" s="151">
        <f t="shared" si="8"/>
        <v>0</v>
      </c>
      <c r="BJ147" s="14" t="s">
        <v>137</v>
      </c>
      <c r="BK147" s="152">
        <f t="shared" si="9"/>
        <v>711.9</v>
      </c>
      <c r="BL147" s="14" t="s">
        <v>136</v>
      </c>
      <c r="BM147" s="150" t="s">
        <v>182</v>
      </c>
    </row>
    <row r="148" spans="1:65" s="2" customFormat="1" ht="24.2" customHeight="1">
      <c r="A148" s="27"/>
      <c r="B148" s="139"/>
      <c r="C148" s="153" t="s">
        <v>191</v>
      </c>
      <c r="D148" s="153" t="s">
        <v>202</v>
      </c>
      <c r="E148" s="154" t="s">
        <v>1040</v>
      </c>
      <c r="F148" s="155" t="s">
        <v>1041</v>
      </c>
      <c r="G148" s="156" t="s">
        <v>135</v>
      </c>
      <c r="H148" s="157">
        <v>3</v>
      </c>
      <c r="I148" s="157">
        <v>96.95</v>
      </c>
      <c r="J148" s="157">
        <f t="shared" si="0"/>
        <v>290.85000000000002</v>
      </c>
      <c r="K148" s="158"/>
      <c r="L148" s="159"/>
      <c r="M148" s="160" t="s">
        <v>1</v>
      </c>
      <c r="N148" s="161" t="s">
        <v>37</v>
      </c>
      <c r="O148" s="148">
        <v>0</v>
      </c>
      <c r="P148" s="148">
        <f t="shared" si="1"/>
        <v>0</v>
      </c>
      <c r="Q148" s="148">
        <v>0</v>
      </c>
      <c r="R148" s="148">
        <f t="shared" si="2"/>
        <v>0</v>
      </c>
      <c r="S148" s="148">
        <v>0</v>
      </c>
      <c r="T148" s="149">
        <f t="shared" si="3"/>
        <v>0</v>
      </c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R148" s="150" t="s">
        <v>147</v>
      </c>
      <c r="AT148" s="150" t="s">
        <v>202</v>
      </c>
      <c r="AU148" s="150" t="s">
        <v>137</v>
      </c>
      <c r="AY148" s="14" t="s">
        <v>129</v>
      </c>
      <c r="BE148" s="151">
        <f t="shared" si="4"/>
        <v>0</v>
      </c>
      <c r="BF148" s="151">
        <f t="shared" si="5"/>
        <v>290.85000000000002</v>
      </c>
      <c r="BG148" s="151">
        <f t="shared" si="6"/>
        <v>0</v>
      </c>
      <c r="BH148" s="151">
        <f t="shared" si="7"/>
        <v>0</v>
      </c>
      <c r="BI148" s="151">
        <f t="shared" si="8"/>
        <v>0</v>
      </c>
      <c r="BJ148" s="14" t="s">
        <v>137</v>
      </c>
      <c r="BK148" s="152">
        <f t="shared" si="9"/>
        <v>290.85000000000002</v>
      </c>
      <c r="BL148" s="14" t="s">
        <v>136</v>
      </c>
      <c r="BM148" s="150" t="s">
        <v>187</v>
      </c>
    </row>
    <row r="149" spans="1:65" s="12" customFormat="1" ht="22.9" customHeight="1">
      <c r="B149" s="127"/>
      <c r="D149" s="128" t="s">
        <v>70</v>
      </c>
      <c r="E149" s="137" t="s">
        <v>163</v>
      </c>
      <c r="F149" s="137" t="s">
        <v>206</v>
      </c>
      <c r="J149" s="138">
        <f>BK149</f>
        <v>5212.9889999999996</v>
      </c>
      <c r="L149" s="127"/>
      <c r="M149" s="131"/>
      <c r="N149" s="132"/>
      <c r="O149" s="132"/>
      <c r="P149" s="133">
        <f>SUM(P150:P161)</f>
        <v>48.125748000000002</v>
      </c>
      <c r="Q149" s="132"/>
      <c r="R149" s="133">
        <f>SUM(R150:R161)</f>
        <v>0</v>
      </c>
      <c r="S149" s="132"/>
      <c r="T149" s="134">
        <f>SUM(T150:T161)</f>
        <v>24.192299999999999</v>
      </c>
      <c r="AR149" s="128" t="s">
        <v>79</v>
      </c>
      <c r="AT149" s="135" t="s">
        <v>70</v>
      </c>
      <c r="AU149" s="135" t="s">
        <v>79</v>
      </c>
      <c r="AY149" s="128" t="s">
        <v>129</v>
      </c>
      <c r="BK149" s="136">
        <f>SUM(BK150:BK161)</f>
        <v>5212.9889999999996</v>
      </c>
    </row>
    <row r="150" spans="1:65" s="2" customFormat="1" ht="24.2" customHeight="1">
      <c r="A150" s="27"/>
      <c r="B150" s="139"/>
      <c r="C150" s="140" t="s">
        <v>166</v>
      </c>
      <c r="D150" s="140" t="s">
        <v>132</v>
      </c>
      <c r="E150" s="141" t="s">
        <v>208</v>
      </c>
      <c r="F150" s="142" t="s">
        <v>209</v>
      </c>
      <c r="G150" s="143" t="s">
        <v>140</v>
      </c>
      <c r="H150" s="144">
        <v>200</v>
      </c>
      <c r="I150" s="144">
        <v>2.84</v>
      </c>
      <c r="J150" s="144">
        <f t="shared" ref="J150:J161" si="10">ROUND(I150*H150,3)</f>
        <v>568</v>
      </c>
      <c r="K150" s="145"/>
      <c r="L150" s="28"/>
      <c r="M150" s="146" t="s">
        <v>1</v>
      </c>
      <c r="N150" s="147" t="s">
        <v>37</v>
      </c>
      <c r="O150" s="148">
        <v>0</v>
      </c>
      <c r="P150" s="148">
        <f t="shared" ref="P150:P161" si="11">O150*H150</f>
        <v>0</v>
      </c>
      <c r="Q150" s="148">
        <v>0</v>
      </c>
      <c r="R150" s="148">
        <f t="shared" ref="R150:R161" si="12">Q150*H150</f>
        <v>0</v>
      </c>
      <c r="S150" s="148">
        <v>0</v>
      </c>
      <c r="T150" s="149">
        <f t="shared" ref="T150:T161" si="13">S150*H150</f>
        <v>0</v>
      </c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R150" s="150" t="s">
        <v>136</v>
      </c>
      <c r="AT150" s="150" t="s">
        <v>132</v>
      </c>
      <c r="AU150" s="150" t="s">
        <v>137</v>
      </c>
      <c r="AY150" s="14" t="s">
        <v>129</v>
      </c>
      <c r="BE150" s="151">
        <f t="shared" ref="BE150:BE161" si="14">IF(N150="základná",J150,0)</f>
        <v>0</v>
      </c>
      <c r="BF150" s="151">
        <f t="shared" ref="BF150:BF161" si="15">IF(N150="znížená",J150,0)</f>
        <v>568</v>
      </c>
      <c r="BG150" s="151">
        <f t="shared" ref="BG150:BG161" si="16">IF(N150="zákl. prenesená",J150,0)</f>
        <v>0</v>
      </c>
      <c r="BH150" s="151">
        <f t="shared" ref="BH150:BH161" si="17">IF(N150="zníž. prenesená",J150,0)</f>
        <v>0</v>
      </c>
      <c r="BI150" s="151">
        <f t="shared" ref="BI150:BI161" si="18">IF(N150="nulová",J150,0)</f>
        <v>0</v>
      </c>
      <c r="BJ150" s="14" t="s">
        <v>137</v>
      </c>
      <c r="BK150" s="152">
        <f t="shared" ref="BK150:BK161" si="19">ROUND(I150*H150,3)</f>
        <v>568</v>
      </c>
      <c r="BL150" s="14" t="s">
        <v>136</v>
      </c>
      <c r="BM150" s="150" t="s">
        <v>190</v>
      </c>
    </row>
    <row r="151" spans="1:65" s="2" customFormat="1" ht="24.2" customHeight="1">
      <c r="A151" s="27"/>
      <c r="B151" s="139"/>
      <c r="C151" s="140" t="s">
        <v>198</v>
      </c>
      <c r="D151" s="140" t="s">
        <v>132</v>
      </c>
      <c r="E151" s="141" t="s">
        <v>215</v>
      </c>
      <c r="F151" s="142" t="s">
        <v>216</v>
      </c>
      <c r="G151" s="143" t="s">
        <v>186</v>
      </c>
      <c r="H151" s="144">
        <v>11.13</v>
      </c>
      <c r="I151" s="144">
        <v>126.98</v>
      </c>
      <c r="J151" s="144">
        <f t="shared" si="10"/>
        <v>1413.287</v>
      </c>
      <c r="K151" s="145"/>
      <c r="L151" s="28"/>
      <c r="M151" s="146" t="s">
        <v>1</v>
      </c>
      <c r="N151" s="147" t="s">
        <v>37</v>
      </c>
      <c r="O151" s="148">
        <v>0</v>
      </c>
      <c r="P151" s="148">
        <f t="shared" si="11"/>
        <v>0</v>
      </c>
      <c r="Q151" s="148">
        <v>0</v>
      </c>
      <c r="R151" s="148">
        <f t="shared" si="12"/>
        <v>0</v>
      </c>
      <c r="S151" s="148">
        <v>1.95</v>
      </c>
      <c r="T151" s="149">
        <f t="shared" si="13"/>
        <v>21.703500000000002</v>
      </c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R151" s="150" t="s">
        <v>136</v>
      </c>
      <c r="AT151" s="150" t="s">
        <v>132</v>
      </c>
      <c r="AU151" s="150" t="s">
        <v>137</v>
      </c>
      <c r="AY151" s="14" t="s">
        <v>129</v>
      </c>
      <c r="BE151" s="151">
        <f t="shared" si="14"/>
        <v>0</v>
      </c>
      <c r="BF151" s="151">
        <f t="shared" si="15"/>
        <v>1413.287</v>
      </c>
      <c r="BG151" s="151">
        <f t="shared" si="16"/>
        <v>0</v>
      </c>
      <c r="BH151" s="151">
        <f t="shared" si="17"/>
        <v>0</v>
      </c>
      <c r="BI151" s="151">
        <f t="shared" si="18"/>
        <v>0</v>
      </c>
      <c r="BJ151" s="14" t="s">
        <v>137</v>
      </c>
      <c r="BK151" s="152">
        <f t="shared" si="19"/>
        <v>1413.287</v>
      </c>
      <c r="BL151" s="14" t="s">
        <v>136</v>
      </c>
      <c r="BM151" s="150" t="s">
        <v>194</v>
      </c>
    </row>
    <row r="152" spans="1:65" s="2" customFormat="1" ht="14.45" customHeight="1">
      <c r="A152" s="27"/>
      <c r="B152" s="139"/>
      <c r="C152" s="140" t="s">
        <v>7</v>
      </c>
      <c r="D152" s="140" t="s">
        <v>132</v>
      </c>
      <c r="E152" s="141" t="s">
        <v>218</v>
      </c>
      <c r="F152" s="142" t="s">
        <v>219</v>
      </c>
      <c r="G152" s="143" t="s">
        <v>135</v>
      </c>
      <c r="H152" s="144">
        <v>28</v>
      </c>
      <c r="I152" s="144">
        <v>0.5</v>
      </c>
      <c r="J152" s="144">
        <f t="shared" si="10"/>
        <v>14</v>
      </c>
      <c r="K152" s="145"/>
      <c r="L152" s="28"/>
      <c r="M152" s="146" t="s">
        <v>1</v>
      </c>
      <c r="N152" s="147" t="s">
        <v>37</v>
      </c>
      <c r="O152" s="148">
        <v>0</v>
      </c>
      <c r="P152" s="148">
        <f t="shared" si="11"/>
        <v>0</v>
      </c>
      <c r="Q152" s="148">
        <v>0</v>
      </c>
      <c r="R152" s="148">
        <f t="shared" si="12"/>
        <v>0</v>
      </c>
      <c r="S152" s="148">
        <v>0</v>
      </c>
      <c r="T152" s="149">
        <f t="shared" si="13"/>
        <v>0</v>
      </c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R152" s="150" t="s">
        <v>136</v>
      </c>
      <c r="AT152" s="150" t="s">
        <v>132</v>
      </c>
      <c r="AU152" s="150" t="s">
        <v>137</v>
      </c>
      <c r="AY152" s="14" t="s">
        <v>129</v>
      </c>
      <c r="BE152" s="151">
        <f t="shared" si="14"/>
        <v>0</v>
      </c>
      <c r="BF152" s="151">
        <f t="shared" si="15"/>
        <v>14</v>
      </c>
      <c r="BG152" s="151">
        <f t="shared" si="16"/>
        <v>0</v>
      </c>
      <c r="BH152" s="151">
        <f t="shared" si="17"/>
        <v>0</v>
      </c>
      <c r="BI152" s="151">
        <f t="shared" si="18"/>
        <v>0</v>
      </c>
      <c r="BJ152" s="14" t="s">
        <v>137</v>
      </c>
      <c r="BK152" s="152">
        <f t="shared" si="19"/>
        <v>14</v>
      </c>
      <c r="BL152" s="14" t="s">
        <v>136</v>
      </c>
      <c r="BM152" s="150" t="s">
        <v>197</v>
      </c>
    </row>
    <row r="153" spans="1:65" s="2" customFormat="1" ht="24.2" customHeight="1">
      <c r="A153" s="27"/>
      <c r="B153" s="139"/>
      <c r="C153" s="140" t="s">
        <v>207</v>
      </c>
      <c r="D153" s="140" t="s">
        <v>132</v>
      </c>
      <c r="E153" s="141" t="s">
        <v>222</v>
      </c>
      <c r="F153" s="142" t="s">
        <v>223</v>
      </c>
      <c r="G153" s="143" t="s">
        <v>140</v>
      </c>
      <c r="H153" s="144">
        <v>4.8</v>
      </c>
      <c r="I153" s="144">
        <v>29.14</v>
      </c>
      <c r="J153" s="144">
        <f t="shared" si="10"/>
        <v>139.87200000000001</v>
      </c>
      <c r="K153" s="145"/>
      <c r="L153" s="28"/>
      <c r="M153" s="146" t="s">
        <v>1</v>
      </c>
      <c r="N153" s="147" t="s">
        <v>37</v>
      </c>
      <c r="O153" s="148">
        <v>0</v>
      </c>
      <c r="P153" s="148">
        <f t="shared" si="11"/>
        <v>0</v>
      </c>
      <c r="Q153" s="148">
        <v>0</v>
      </c>
      <c r="R153" s="148">
        <f t="shared" si="12"/>
        <v>0</v>
      </c>
      <c r="S153" s="148">
        <v>0.17224999999999999</v>
      </c>
      <c r="T153" s="149">
        <f t="shared" si="13"/>
        <v>0.82679999999999987</v>
      </c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R153" s="150" t="s">
        <v>136</v>
      </c>
      <c r="AT153" s="150" t="s">
        <v>132</v>
      </c>
      <c r="AU153" s="150" t="s">
        <v>137</v>
      </c>
      <c r="AY153" s="14" t="s">
        <v>129</v>
      </c>
      <c r="BE153" s="151">
        <f t="shared" si="14"/>
        <v>0</v>
      </c>
      <c r="BF153" s="151">
        <f t="shared" si="15"/>
        <v>139.87200000000001</v>
      </c>
      <c r="BG153" s="151">
        <f t="shared" si="16"/>
        <v>0</v>
      </c>
      <c r="BH153" s="151">
        <f t="shared" si="17"/>
        <v>0</v>
      </c>
      <c r="BI153" s="151">
        <f t="shared" si="18"/>
        <v>0</v>
      </c>
      <c r="BJ153" s="14" t="s">
        <v>137</v>
      </c>
      <c r="BK153" s="152">
        <f t="shared" si="19"/>
        <v>139.87200000000001</v>
      </c>
      <c r="BL153" s="14" t="s">
        <v>136</v>
      </c>
      <c r="BM153" s="150" t="s">
        <v>201</v>
      </c>
    </row>
    <row r="154" spans="1:65" s="2" customFormat="1" ht="24.2" customHeight="1">
      <c r="A154" s="27"/>
      <c r="B154" s="139"/>
      <c r="C154" s="140" t="s">
        <v>172</v>
      </c>
      <c r="D154" s="140" t="s">
        <v>132</v>
      </c>
      <c r="E154" s="141" t="s">
        <v>1042</v>
      </c>
      <c r="F154" s="142" t="s">
        <v>1043</v>
      </c>
      <c r="G154" s="143" t="s">
        <v>135</v>
      </c>
      <c r="H154" s="144">
        <v>7</v>
      </c>
      <c r="I154" s="144">
        <v>0.89</v>
      </c>
      <c r="J154" s="144">
        <f t="shared" si="10"/>
        <v>6.23</v>
      </c>
      <c r="K154" s="145"/>
      <c r="L154" s="28"/>
      <c r="M154" s="146" t="s">
        <v>1</v>
      </c>
      <c r="N154" s="147" t="s">
        <v>37</v>
      </c>
      <c r="O154" s="148">
        <v>0</v>
      </c>
      <c r="P154" s="148">
        <f t="shared" si="11"/>
        <v>0</v>
      </c>
      <c r="Q154" s="148">
        <v>0</v>
      </c>
      <c r="R154" s="148">
        <f t="shared" si="12"/>
        <v>0</v>
      </c>
      <c r="S154" s="148">
        <v>2.1999999999999999E-2</v>
      </c>
      <c r="T154" s="149">
        <f t="shared" si="13"/>
        <v>0.154</v>
      </c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R154" s="150" t="s">
        <v>136</v>
      </c>
      <c r="AT154" s="150" t="s">
        <v>132</v>
      </c>
      <c r="AU154" s="150" t="s">
        <v>137</v>
      </c>
      <c r="AY154" s="14" t="s">
        <v>129</v>
      </c>
      <c r="BE154" s="151">
        <f t="shared" si="14"/>
        <v>0</v>
      </c>
      <c r="BF154" s="151">
        <f t="shared" si="15"/>
        <v>6.23</v>
      </c>
      <c r="BG154" s="151">
        <f t="shared" si="16"/>
        <v>0</v>
      </c>
      <c r="BH154" s="151">
        <f t="shared" si="17"/>
        <v>0</v>
      </c>
      <c r="BI154" s="151">
        <f t="shared" si="18"/>
        <v>0</v>
      </c>
      <c r="BJ154" s="14" t="s">
        <v>137</v>
      </c>
      <c r="BK154" s="152">
        <f t="shared" si="19"/>
        <v>6.23</v>
      </c>
      <c r="BL154" s="14" t="s">
        <v>136</v>
      </c>
      <c r="BM154" s="150" t="s">
        <v>205</v>
      </c>
    </row>
    <row r="155" spans="1:65" s="2" customFormat="1" ht="24.2" customHeight="1">
      <c r="A155" s="27"/>
      <c r="B155" s="139"/>
      <c r="C155" s="140" t="s">
        <v>214</v>
      </c>
      <c r="D155" s="140" t="s">
        <v>132</v>
      </c>
      <c r="E155" s="141" t="s">
        <v>236</v>
      </c>
      <c r="F155" s="142" t="s">
        <v>237</v>
      </c>
      <c r="G155" s="143" t="s">
        <v>140</v>
      </c>
      <c r="H155" s="144">
        <v>5.6</v>
      </c>
      <c r="I155" s="144">
        <v>20.76</v>
      </c>
      <c r="J155" s="144">
        <f t="shared" si="10"/>
        <v>116.256</v>
      </c>
      <c r="K155" s="145"/>
      <c r="L155" s="28"/>
      <c r="M155" s="146" t="s">
        <v>1</v>
      </c>
      <c r="N155" s="147" t="s">
        <v>37</v>
      </c>
      <c r="O155" s="148">
        <v>0</v>
      </c>
      <c r="P155" s="148">
        <f t="shared" si="11"/>
        <v>0</v>
      </c>
      <c r="Q155" s="148">
        <v>0</v>
      </c>
      <c r="R155" s="148">
        <f t="shared" si="12"/>
        <v>0</v>
      </c>
      <c r="S155" s="148">
        <v>0.03</v>
      </c>
      <c r="T155" s="149">
        <f t="shared" si="13"/>
        <v>0.16799999999999998</v>
      </c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R155" s="150" t="s">
        <v>136</v>
      </c>
      <c r="AT155" s="150" t="s">
        <v>132</v>
      </c>
      <c r="AU155" s="150" t="s">
        <v>137</v>
      </c>
      <c r="AY155" s="14" t="s">
        <v>129</v>
      </c>
      <c r="BE155" s="151">
        <f t="shared" si="14"/>
        <v>0</v>
      </c>
      <c r="BF155" s="151">
        <f t="shared" si="15"/>
        <v>116.256</v>
      </c>
      <c r="BG155" s="151">
        <f t="shared" si="16"/>
        <v>0</v>
      </c>
      <c r="BH155" s="151">
        <f t="shared" si="17"/>
        <v>0</v>
      </c>
      <c r="BI155" s="151">
        <f t="shared" si="18"/>
        <v>0</v>
      </c>
      <c r="BJ155" s="14" t="s">
        <v>137</v>
      </c>
      <c r="BK155" s="152">
        <f t="shared" si="19"/>
        <v>116.256</v>
      </c>
      <c r="BL155" s="14" t="s">
        <v>136</v>
      </c>
      <c r="BM155" s="150" t="s">
        <v>210</v>
      </c>
    </row>
    <row r="156" spans="1:65" s="2" customFormat="1" ht="24.2" customHeight="1">
      <c r="A156" s="27"/>
      <c r="B156" s="139"/>
      <c r="C156" s="140" t="s">
        <v>175</v>
      </c>
      <c r="D156" s="140" t="s">
        <v>132</v>
      </c>
      <c r="E156" s="141" t="s">
        <v>258</v>
      </c>
      <c r="F156" s="142" t="s">
        <v>259</v>
      </c>
      <c r="G156" s="143" t="s">
        <v>260</v>
      </c>
      <c r="H156" s="144">
        <v>134</v>
      </c>
      <c r="I156" s="144">
        <v>0.93</v>
      </c>
      <c r="J156" s="144">
        <f t="shared" si="10"/>
        <v>124.62</v>
      </c>
      <c r="K156" s="145"/>
      <c r="L156" s="28"/>
      <c r="M156" s="146" t="s">
        <v>1</v>
      </c>
      <c r="N156" s="147" t="s">
        <v>37</v>
      </c>
      <c r="O156" s="148">
        <v>0</v>
      </c>
      <c r="P156" s="148">
        <f t="shared" si="11"/>
        <v>0</v>
      </c>
      <c r="Q156" s="148">
        <v>0</v>
      </c>
      <c r="R156" s="148">
        <f t="shared" si="12"/>
        <v>0</v>
      </c>
      <c r="S156" s="148">
        <v>0.01</v>
      </c>
      <c r="T156" s="149">
        <f t="shared" si="13"/>
        <v>1.34</v>
      </c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R156" s="150" t="s">
        <v>136</v>
      </c>
      <c r="AT156" s="150" t="s">
        <v>132</v>
      </c>
      <c r="AU156" s="150" t="s">
        <v>137</v>
      </c>
      <c r="AY156" s="14" t="s">
        <v>129</v>
      </c>
      <c r="BE156" s="151">
        <f t="shared" si="14"/>
        <v>0</v>
      </c>
      <c r="BF156" s="151">
        <f t="shared" si="15"/>
        <v>124.62</v>
      </c>
      <c r="BG156" s="151">
        <f t="shared" si="16"/>
        <v>0</v>
      </c>
      <c r="BH156" s="151">
        <f t="shared" si="17"/>
        <v>0</v>
      </c>
      <c r="BI156" s="151">
        <f t="shared" si="18"/>
        <v>0</v>
      </c>
      <c r="BJ156" s="14" t="s">
        <v>137</v>
      </c>
      <c r="BK156" s="152">
        <f t="shared" si="19"/>
        <v>124.62</v>
      </c>
      <c r="BL156" s="14" t="s">
        <v>136</v>
      </c>
      <c r="BM156" s="150" t="s">
        <v>213</v>
      </c>
    </row>
    <row r="157" spans="1:65" s="2" customFormat="1" ht="24.2" customHeight="1">
      <c r="A157" s="27"/>
      <c r="B157" s="139"/>
      <c r="C157" s="140" t="s">
        <v>221</v>
      </c>
      <c r="D157" s="140" t="s">
        <v>132</v>
      </c>
      <c r="E157" s="141" t="s">
        <v>266</v>
      </c>
      <c r="F157" s="142" t="s">
        <v>267</v>
      </c>
      <c r="G157" s="143" t="s">
        <v>143</v>
      </c>
      <c r="H157" s="144">
        <v>26</v>
      </c>
      <c r="I157" s="144">
        <v>5.76</v>
      </c>
      <c r="J157" s="144">
        <f t="shared" si="10"/>
        <v>149.76</v>
      </c>
      <c r="K157" s="145"/>
      <c r="L157" s="28"/>
      <c r="M157" s="146" t="s">
        <v>1</v>
      </c>
      <c r="N157" s="147" t="s">
        <v>37</v>
      </c>
      <c r="O157" s="148">
        <v>0</v>
      </c>
      <c r="P157" s="148">
        <f t="shared" si="11"/>
        <v>0</v>
      </c>
      <c r="Q157" s="148">
        <v>0</v>
      </c>
      <c r="R157" s="148">
        <f t="shared" si="12"/>
        <v>0</v>
      </c>
      <c r="S157" s="148">
        <v>0</v>
      </c>
      <c r="T157" s="149">
        <f t="shared" si="13"/>
        <v>0</v>
      </c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R157" s="150" t="s">
        <v>136</v>
      </c>
      <c r="AT157" s="150" t="s">
        <v>132</v>
      </c>
      <c r="AU157" s="150" t="s">
        <v>137</v>
      </c>
      <c r="AY157" s="14" t="s">
        <v>129</v>
      </c>
      <c r="BE157" s="151">
        <f t="shared" si="14"/>
        <v>0</v>
      </c>
      <c r="BF157" s="151">
        <f t="shared" si="15"/>
        <v>149.76</v>
      </c>
      <c r="BG157" s="151">
        <f t="shared" si="16"/>
        <v>0</v>
      </c>
      <c r="BH157" s="151">
        <f t="shared" si="17"/>
        <v>0</v>
      </c>
      <c r="BI157" s="151">
        <f t="shared" si="18"/>
        <v>0</v>
      </c>
      <c r="BJ157" s="14" t="s">
        <v>137</v>
      </c>
      <c r="BK157" s="152">
        <f t="shared" si="19"/>
        <v>149.76</v>
      </c>
      <c r="BL157" s="14" t="s">
        <v>136</v>
      </c>
      <c r="BM157" s="150" t="s">
        <v>217</v>
      </c>
    </row>
    <row r="158" spans="1:65" s="2" customFormat="1" ht="24.2" customHeight="1">
      <c r="A158" s="27"/>
      <c r="B158" s="139"/>
      <c r="C158" s="140" t="s">
        <v>179</v>
      </c>
      <c r="D158" s="140" t="s">
        <v>132</v>
      </c>
      <c r="E158" s="141" t="s">
        <v>1044</v>
      </c>
      <c r="F158" s="142" t="s">
        <v>274</v>
      </c>
      <c r="G158" s="143" t="s">
        <v>275</v>
      </c>
      <c r="H158" s="144">
        <v>27.158999999999999</v>
      </c>
      <c r="I158" s="144">
        <v>9.67</v>
      </c>
      <c r="J158" s="144">
        <f t="shared" si="10"/>
        <v>262.62799999999999</v>
      </c>
      <c r="K158" s="145"/>
      <c r="L158" s="28"/>
      <c r="M158" s="146" t="s">
        <v>1</v>
      </c>
      <c r="N158" s="147" t="s">
        <v>37</v>
      </c>
      <c r="O158" s="148">
        <v>0.88200000000000001</v>
      </c>
      <c r="P158" s="148">
        <f t="shared" si="11"/>
        <v>23.954238</v>
      </c>
      <c r="Q158" s="148">
        <v>0</v>
      </c>
      <c r="R158" s="148">
        <f t="shared" si="12"/>
        <v>0</v>
      </c>
      <c r="S158" s="148">
        <v>0</v>
      </c>
      <c r="T158" s="149">
        <f t="shared" si="13"/>
        <v>0</v>
      </c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R158" s="150" t="s">
        <v>136</v>
      </c>
      <c r="AT158" s="150" t="s">
        <v>132</v>
      </c>
      <c r="AU158" s="150" t="s">
        <v>137</v>
      </c>
      <c r="AY158" s="14" t="s">
        <v>129</v>
      </c>
      <c r="BE158" s="151">
        <f t="shared" si="14"/>
        <v>0</v>
      </c>
      <c r="BF158" s="151">
        <f t="shared" si="15"/>
        <v>262.62799999999999</v>
      </c>
      <c r="BG158" s="151">
        <f t="shared" si="16"/>
        <v>0</v>
      </c>
      <c r="BH158" s="151">
        <f t="shared" si="17"/>
        <v>0</v>
      </c>
      <c r="BI158" s="151">
        <f t="shared" si="18"/>
        <v>0</v>
      </c>
      <c r="BJ158" s="14" t="s">
        <v>137</v>
      </c>
      <c r="BK158" s="152">
        <f t="shared" si="19"/>
        <v>262.62799999999999</v>
      </c>
      <c r="BL158" s="14" t="s">
        <v>136</v>
      </c>
      <c r="BM158" s="150" t="s">
        <v>1045</v>
      </c>
    </row>
    <row r="159" spans="1:65" s="2" customFormat="1" ht="24.2" customHeight="1">
      <c r="A159" s="27"/>
      <c r="B159" s="139"/>
      <c r="C159" s="140" t="s">
        <v>228</v>
      </c>
      <c r="D159" s="140" t="s">
        <v>132</v>
      </c>
      <c r="E159" s="141" t="s">
        <v>1046</v>
      </c>
      <c r="F159" s="142" t="s">
        <v>278</v>
      </c>
      <c r="G159" s="143" t="s">
        <v>275</v>
      </c>
      <c r="H159" s="144">
        <v>27.158999999999999</v>
      </c>
      <c r="I159" s="144">
        <v>9.69</v>
      </c>
      <c r="J159" s="144">
        <f t="shared" si="10"/>
        <v>263.17099999999999</v>
      </c>
      <c r="K159" s="145"/>
      <c r="L159" s="28"/>
      <c r="M159" s="146" t="s">
        <v>1</v>
      </c>
      <c r="N159" s="147" t="s">
        <v>37</v>
      </c>
      <c r="O159" s="148">
        <v>0.89</v>
      </c>
      <c r="P159" s="148">
        <f t="shared" si="11"/>
        <v>24.171509999999998</v>
      </c>
      <c r="Q159" s="148">
        <v>0</v>
      </c>
      <c r="R159" s="148">
        <f t="shared" si="12"/>
        <v>0</v>
      </c>
      <c r="S159" s="148">
        <v>0</v>
      </c>
      <c r="T159" s="149">
        <f t="shared" si="13"/>
        <v>0</v>
      </c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R159" s="150" t="s">
        <v>136</v>
      </c>
      <c r="AT159" s="150" t="s">
        <v>132</v>
      </c>
      <c r="AU159" s="150" t="s">
        <v>137</v>
      </c>
      <c r="AY159" s="14" t="s">
        <v>129</v>
      </c>
      <c r="BE159" s="151">
        <f t="shared" si="14"/>
        <v>0</v>
      </c>
      <c r="BF159" s="151">
        <f t="shared" si="15"/>
        <v>263.17099999999999</v>
      </c>
      <c r="BG159" s="151">
        <f t="shared" si="16"/>
        <v>0</v>
      </c>
      <c r="BH159" s="151">
        <f t="shared" si="17"/>
        <v>0</v>
      </c>
      <c r="BI159" s="151">
        <f t="shared" si="18"/>
        <v>0</v>
      </c>
      <c r="BJ159" s="14" t="s">
        <v>137</v>
      </c>
      <c r="BK159" s="152">
        <f t="shared" si="19"/>
        <v>263.17099999999999</v>
      </c>
      <c r="BL159" s="14" t="s">
        <v>136</v>
      </c>
      <c r="BM159" s="150" t="s">
        <v>1047</v>
      </c>
    </row>
    <row r="160" spans="1:65" s="2" customFormat="1" ht="24.2" customHeight="1">
      <c r="A160" s="27"/>
      <c r="B160" s="139"/>
      <c r="C160" s="140" t="s">
        <v>182</v>
      </c>
      <c r="D160" s="140" t="s">
        <v>132</v>
      </c>
      <c r="E160" s="141" t="s">
        <v>281</v>
      </c>
      <c r="F160" s="142" t="s">
        <v>282</v>
      </c>
      <c r="G160" s="143" t="s">
        <v>275</v>
      </c>
      <c r="H160" s="144">
        <v>271.58999999999997</v>
      </c>
      <c r="I160" s="144">
        <v>1.1100000000000001</v>
      </c>
      <c r="J160" s="144">
        <f t="shared" si="10"/>
        <v>301.46499999999997</v>
      </c>
      <c r="K160" s="145"/>
      <c r="L160" s="28"/>
      <c r="M160" s="146" t="s">
        <v>1</v>
      </c>
      <c r="N160" s="147" t="s">
        <v>37</v>
      </c>
      <c r="O160" s="148">
        <v>0</v>
      </c>
      <c r="P160" s="148">
        <f t="shared" si="11"/>
        <v>0</v>
      </c>
      <c r="Q160" s="148">
        <v>0</v>
      </c>
      <c r="R160" s="148">
        <f t="shared" si="12"/>
        <v>0</v>
      </c>
      <c r="S160" s="148">
        <v>0</v>
      </c>
      <c r="T160" s="149">
        <f t="shared" si="13"/>
        <v>0</v>
      </c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R160" s="150" t="s">
        <v>136</v>
      </c>
      <c r="AT160" s="150" t="s">
        <v>132</v>
      </c>
      <c r="AU160" s="150" t="s">
        <v>137</v>
      </c>
      <c r="AY160" s="14" t="s">
        <v>129</v>
      </c>
      <c r="BE160" s="151">
        <f t="shared" si="14"/>
        <v>0</v>
      </c>
      <c r="BF160" s="151">
        <f t="shared" si="15"/>
        <v>301.46499999999997</v>
      </c>
      <c r="BG160" s="151">
        <f t="shared" si="16"/>
        <v>0</v>
      </c>
      <c r="BH160" s="151">
        <f t="shared" si="17"/>
        <v>0</v>
      </c>
      <c r="BI160" s="151">
        <f t="shared" si="18"/>
        <v>0</v>
      </c>
      <c r="BJ160" s="14" t="s">
        <v>137</v>
      </c>
      <c r="BK160" s="152">
        <f t="shared" si="19"/>
        <v>301.46499999999997</v>
      </c>
      <c r="BL160" s="14" t="s">
        <v>136</v>
      </c>
      <c r="BM160" s="150" t="s">
        <v>227</v>
      </c>
    </row>
    <row r="161" spans="1:65" s="2" customFormat="1" ht="24.2" customHeight="1">
      <c r="A161" s="27"/>
      <c r="B161" s="139"/>
      <c r="C161" s="140" t="s">
        <v>235</v>
      </c>
      <c r="D161" s="140" t="s">
        <v>132</v>
      </c>
      <c r="E161" s="141" t="s">
        <v>284</v>
      </c>
      <c r="F161" s="142" t="s">
        <v>285</v>
      </c>
      <c r="G161" s="143" t="s">
        <v>135</v>
      </c>
      <c r="H161" s="144">
        <v>6</v>
      </c>
      <c r="I161" s="144">
        <v>308.95</v>
      </c>
      <c r="J161" s="144">
        <f t="shared" si="10"/>
        <v>1853.7</v>
      </c>
      <c r="K161" s="145"/>
      <c r="L161" s="28"/>
      <c r="M161" s="146" t="s">
        <v>1</v>
      </c>
      <c r="N161" s="147" t="s">
        <v>37</v>
      </c>
      <c r="O161" s="148">
        <v>0</v>
      </c>
      <c r="P161" s="148">
        <f t="shared" si="11"/>
        <v>0</v>
      </c>
      <c r="Q161" s="148">
        <v>0</v>
      </c>
      <c r="R161" s="148">
        <f t="shared" si="12"/>
        <v>0</v>
      </c>
      <c r="S161" s="148">
        <v>0</v>
      </c>
      <c r="T161" s="149">
        <f t="shared" si="13"/>
        <v>0</v>
      </c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R161" s="150" t="s">
        <v>136</v>
      </c>
      <c r="AT161" s="150" t="s">
        <v>132</v>
      </c>
      <c r="AU161" s="150" t="s">
        <v>137</v>
      </c>
      <c r="AY161" s="14" t="s">
        <v>129</v>
      </c>
      <c r="BE161" s="151">
        <f t="shared" si="14"/>
        <v>0</v>
      </c>
      <c r="BF161" s="151">
        <f t="shared" si="15"/>
        <v>1853.7</v>
      </c>
      <c r="BG161" s="151">
        <f t="shared" si="16"/>
        <v>0</v>
      </c>
      <c r="BH161" s="151">
        <f t="shared" si="17"/>
        <v>0</v>
      </c>
      <c r="BI161" s="151">
        <f t="shared" si="18"/>
        <v>0</v>
      </c>
      <c r="BJ161" s="14" t="s">
        <v>137</v>
      </c>
      <c r="BK161" s="152">
        <f t="shared" si="19"/>
        <v>1853.7</v>
      </c>
      <c r="BL161" s="14" t="s">
        <v>136</v>
      </c>
      <c r="BM161" s="150" t="s">
        <v>231</v>
      </c>
    </row>
    <row r="162" spans="1:65" s="12" customFormat="1" ht="22.9" customHeight="1">
      <c r="B162" s="127"/>
      <c r="D162" s="128" t="s">
        <v>70</v>
      </c>
      <c r="E162" s="137" t="s">
        <v>287</v>
      </c>
      <c r="F162" s="137" t="s">
        <v>288</v>
      </c>
      <c r="J162" s="138">
        <f>BK162</f>
        <v>177.96600000000001</v>
      </c>
      <c r="L162" s="127"/>
      <c r="M162" s="131"/>
      <c r="N162" s="132"/>
      <c r="O162" s="132"/>
      <c r="P162" s="133">
        <f>P163</f>
        <v>0</v>
      </c>
      <c r="Q162" s="132"/>
      <c r="R162" s="133">
        <f>R163</f>
        <v>0</v>
      </c>
      <c r="S162" s="132"/>
      <c r="T162" s="134">
        <f>T163</f>
        <v>0</v>
      </c>
      <c r="AR162" s="128" t="s">
        <v>79</v>
      </c>
      <c r="AT162" s="135" t="s">
        <v>70</v>
      </c>
      <c r="AU162" s="135" t="s">
        <v>79</v>
      </c>
      <c r="AY162" s="128" t="s">
        <v>129</v>
      </c>
      <c r="BK162" s="136">
        <f>BK163</f>
        <v>177.96600000000001</v>
      </c>
    </row>
    <row r="163" spans="1:65" s="2" customFormat="1" ht="24.2" customHeight="1">
      <c r="A163" s="27"/>
      <c r="B163" s="139"/>
      <c r="C163" s="140" t="s">
        <v>187</v>
      </c>
      <c r="D163" s="140" t="s">
        <v>132</v>
      </c>
      <c r="E163" s="141" t="s">
        <v>290</v>
      </c>
      <c r="F163" s="142" t="s">
        <v>291</v>
      </c>
      <c r="G163" s="143" t="s">
        <v>275</v>
      </c>
      <c r="H163" s="144">
        <v>13.827999999999999</v>
      </c>
      <c r="I163" s="144">
        <v>12.87</v>
      </c>
      <c r="J163" s="144">
        <f>ROUND(I163*H163,3)</f>
        <v>177.96600000000001</v>
      </c>
      <c r="K163" s="145"/>
      <c r="L163" s="28"/>
      <c r="M163" s="146" t="s">
        <v>1</v>
      </c>
      <c r="N163" s="147" t="s">
        <v>37</v>
      </c>
      <c r="O163" s="148">
        <v>0</v>
      </c>
      <c r="P163" s="148">
        <f>O163*H163</f>
        <v>0</v>
      </c>
      <c r="Q163" s="148">
        <v>0</v>
      </c>
      <c r="R163" s="148">
        <f>Q163*H163</f>
        <v>0</v>
      </c>
      <c r="S163" s="148">
        <v>0</v>
      </c>
      <c r="T163" s="149">
        <f>S163*H163</f>
        <v>0</v>
      </c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R163" s="150" t="s">
        <v>136</v>
      </c>
      <c r="AT163" s="150" t="s">
        <v>132</v>
      </c>
      <c r="AU163" s="150" t="s">
        <v>137</v>
      </c>
      <c r="AY163" s="14" t="s">
        <v>129</v>
      </c>
      <c r="BE163" s="151">
        <f>IF(N163="základná",J163,0)</f>
        <v>0</v>
      </c>
      <c r="BF163" s="151">
        <f>IF(N163="znížená",J163,0)</f>
        <v>177.96600000000001</v>
      </c>
      <c r="BG163" s="151">
        <f>IF(N163="zákl. prenesená",J163,0)</f>
        <v>0</v>
      </c>
      <c r="BH163" s="151">
        <f>IF(N163="zníž. prenesená",J163,0)</f>
        <v>0</v>
      </c>
      <c r="BI163" s="151">
        <f>IF(N163="nulová",J163,0)</f>
        <v>0</v>
      </c>
      <c r="BJ163" s="14" t="s">
        <v>137</v>
      </c>
      <c r="BK163" s="152">
        <f>ROUND(I163*H163,3)</f>
        <v>177.96600000000001</v>
      </c>
      <c r="BL163" s="14" t="s">
        <v>136</v>
      </c>
      <c r="BM163" s="150" t="s">
        <v>234</v>
      </c>
    </row>
    <row r="164" spans="1:65" s="12" customFormat="1" ht="25.9" customHeight="1">
      <c r="B164" s="127"/>
      <c r="D164" s="128" t="s">
        <v>70</v>
      </c>
      <c r="E164" s="129" t="s">
        <v>296</v>
      </c>
      <c r="F164" s="129" t="s">
        <v>297</v>
      </c>
      <c r="J164" s="130">
        <f>BK164</f>
        <v>19507.072999999997</v>
      </c>
      <c r="L164" s="127"/>
      <c r="M164" s="131"/>
      <c r="N164" s="132"/>
      <c r="O164" s="132"/>
      <c r="P164" s="133">
        <f>P165+P169+P186+P195+P208</f>
        <v>14.041585099999999</v>
      </c>
      <c r="Q164" s="132"/>
      <c r="R164" s="133">
        <f>R165+R169+R186+R195+R208</f>
        <v>0.13786199999999998</v>
      </c>
      <c r="S164" s="132"/>
      <c r="T164" s="134">
        <f>T165+T169+T186+T195+T208</f>
        <v>0</v>
      </c>
      <c r="AR164" s="128" t="s">
        <v>137</v>
      </c>
      <c r="AT164" s="135" t="s">
        <v>70</v>
      </c>
      <c r="AU164" s="135" t="s">
        <v>71</v>
      </c>
      <c r="AY164" s="128" t="s">
        <v>129</v>
      </c>
      <c r="BK164" s="136">
        <f>BK165+BK169+BK186+BK195+BK208</f>
        <v>19507.072999999997</v>
      </c>
    </row>
    <row r="165" spans="1:65" s="12" customFormat="1" ht="22.9" customHeight="1">
      <c r="B165" s="127"/>
      <c r="D165" s="128" t="s">
        <v>70</v>
      </c>
      <c r="E165" s="137" t="s">
        <v>315</v>
      </c>
      <c r="F165" s="137" t="s">
        <v>316</v>
      </c>
      <c r="J165" s="138">
        <f>BK165</f>
        <v>3490.0740000000001</v>
      </c>
      <c r="L165" s="127"/>
      <c r="M165" s="131"/>
      <c r="N165" s="132"/>
      <c r="O165" s="132"/>
      <c r="P165" s="133">
        <f>SUM(P166:P168)</f>
        <v>0</v>
      </c>
      <c r="Q165" s="132"/>
      <c r="R165" s="133">
        <f>SUM(R166:R168)</f>
        <v>0</v>
      </c>
      <c r="S165" s="132"/>
      <c r="T165" s="134">
        <f>SUM(T166:T168)</f>
        <v>0</v>
      </c>
      <c r="AR165" s="128" t="s">
        <v>137</v>
      </c>
      <c r="AT165" s="135" t="s">
        <v>70</v>
      </c>
      <c r="AU165" s="135" t="s">
        <v>79</v>
      </c>
      <c r="AY165" s="128" t="s">
        <v>129</v>
      </c>
      <c r="BK165" s="136">
        <f>SUM(BK166:BK168)</f>
        <v>3490.0740000000001</v>
      </c>
    </row>
    <row r="166" spans="1:65" s="2" customFormat="1" ht="37.9" customHeight="1">
      <c r="A166" s="27"/>
      <c r="B166" s="139"/>
      <c r="C166" s="140" t="s">
        <v>243</v>
      </c>
      <c r="D166" s="140" t="s">
        <v>132</v>
      </c>
      <c r="E166" s="141" t="s">
        <v>318</v>
      </c>
      <c r="F166" s="142" t="s">
        <v>319</v>
      </c>
      <c r="G166" s="143" t="s">
        <v>135</v>
      </c>
      <c r="H166" s="144">
        <v>16</v>
      </c>
      <c r="I166" s="144">
        <v>182.47</v>
      </c>
      <c r="J166" s="144">
        <f>ROUND(I166*H166,3)</f>
        <v>2919.52</v>
      </c>
      <c r="K166" s="145"/>
      <c r="L166" s="28"/>
      <c r="M166" s="146" t="s">
        <v>1</v>
      </c>
      <c r="N166" s="147" t="s">
        <v>37</v>
      </c>
      <c r="O166" s="148">
        <v>0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R166" s="150" t="s">
        <v>162</v>
      </c>
      <c r="AT166" s="150" t="s">
        <v>132</v>
      </c>
      <c r="AU166" s="150" t="s">
        <v>137</v>
      </c>
      <c r="AY166" s="14" t="s">
        <v>129</v>
      </c>
      <c r="BE166" s="151">
        <f>IF(N166="základná",J166,0)</f>
        <v>0</v>
      </c>
      <c r="BF166" s="151">
        <f>IF(N166="znížená",J166,0)</f>
        <v>2919.52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4" t="s">
        <v>137</v>
      </c>
      <c r="BK166" s="152">
        <f>ROUND(I166*H166,3)</f>
        <v>2919.52</v>
      </c>
      <c r="BL166" s="14" t="s">
        <v>162</v>
      </c>
      <c r="BM166" s="150" t="s">
        <v>238</v>
      </c>
    </row>
    <row r="167" spans="1:65" s="2" customFormat="1" ht="14.45" customHeight="1">
      <c r="A167" s="27"/>
      <c r="B167" s="139"/>
      <c r="C167" s="153" t="s">
        <v>190</v>
      </c>
      <c r="D167" s="153" t="s">
        <v>202</v>
      </c>
      <c r="E167" s="154" t="s">
        <v>321</v>
      </c>
      <c r="F167" s="155" t="s">
        <v>322</v>
      </c>
      <c r="G167" s="156" t="s">
        <v>140</v>
      </c>
      <c r="H167" s="157">
        <v>10.5</v>
      </c>
      <c r="I167" s="157">
        <v>50.44</v>
      </c>
      <c r="J167" s="157">
        <f>ROUND(I167*H167,3)</f>
        <v>529.62</v>
      </c>
      <c r="K167" s="158"/>
      <c r="L167" s="159"/>
      <c r="M167" s="160" t="s">
        <v>1</v>
      </c>
      <c r="N167" s="161" t="s">
        <v>37</v>
      </c>
      <c r="O167" s="148">
        <v>0</v>
      </c>
      <c r="P167" s="148">
        <f>O167*H167</f>
        <v>0</v>
      </c>
      <c r="Q167" s="148">
        <v>0</v>
      </c>
      <c r="R167" s="148">
        <f>Q167*H167</f>
        <v>0</v>
      </c>
      <c r="S167" s="148">
        <v>0</v>
      </c>
      <c r="T167" s="149">
        <f>S167*H167</f>
        <v>0</v>
      </c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R167" s="150" t="s">
        <v>190</v>
      </c>
      <c r="AT167" s="150" t="s">
        <v>202</v>
      </c>
      <c r="AU167" s="150" t="s">
        <v>137</v>
      </c>
      <c r="AY167" s="14" t="s">
        <v>129</v>
      </c>
      <c r="BE167" s="151">
        <f>IF(N167="základná",J167,0)</f>
        <v>0</v>
      </c>
      <c r="BF167" s="151">
        <f>IF(N167="znížená",J167,0)</f>
        <v>529.62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4" t="s">
        <v>137</v>
      </c>
      <c r="BK167" s="152">
        <f>ROUND(I167*H167,3)</f>
        <v>529.62</v>
      </c>
      <c r="BL167" s="14" t="s">
        <v>162</v>
      </c>
      <c r="BM167" s="150" t="s">
        <v>242</v>
      </c>
    </row>
    <row r="168" spans="1:65" s="2" customFormat="1" ht="24.2" customHeight="1">
      <c r="A168" s="27"/>
      <c r="B168" s="139"/>
      <c r="C168" s="140" t="s">
        <v>250</v>
      </c>
      <c r="D168" s="140" t="s">
        <v>132</v>
      </c>
      <c r="E168" s="141" t="s">
        <v>325</v>
      </c>
      <c r="F168" s="142" t="s">
        <v>326</v>
      </c>
      <c r="G168" s="143" t="s">
        <v>313</v>
      </c>
      <c r="H168" s="144">
        <v>26.094999999999999</v>
      </c>
      <c r="I168" s="144">
        <v>1.56863694</v>
      </c>
      <c r="J168" s="144">
        <f>ROUND(I168*H168,3)</f>
        <v>40.933999999999997</v>
      </c>
      <c r="K168" s="145"/>
      <c r="L168" s="28"/>
      <c r="M168" s="146" t="s">
        <v>1</v>
      </c>
      <c r="N168" s="147" t="s">
        <v>37</v>
      </c>
      <c r="O168" s="148">
        <v>0</v>
      </c>
      <c r="P168" s="148">
        <f>O168*H168</f>
        <v>0</v>
      </c>
      <c r="Q168" s="148">
        <v>0</v>
      </c>
      <c r="R168" s="148">
        <f>Q168*H168</f>
        <v>0</v>
      </c>
      <c r="S168" s="148">
        <v>0</v>
      </c>
      <c r="T168" s="149">
        <f>S168*H168</f>
        <v>0</v>
      </c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R168" s="150" t="s">
        <v>162</v>
      </c>
      <c r="AT168" s="150" t="s">
        <v>132</v>
      </c>
      <c r="AU168" s="150" t="s">
        <v>137</v>
      </c>
      <c r="AY168" s="14" t="s">
        <v>129</v>
      </c>
      <c r="BE168" s="151">
        <f>IF(N168="základná",J168,0)</f>
        <v>0</v>
      </c>
      <c r="BF168" s="151">
        <f>IF(N168="znížená",J168,0)</f>
        <v>40.933999999999997</v>
      </c>
      <c r="BG168" s="151">
        <f>IF(N168="zákl. prenesená",J168,0)</f>
        <v>0</v>
      </c>
      <c r="BH168" s="151">
        <f>IF(N168="zníž. prenesená",J168,0)</f>
        <v>0</v>
      </c>
      <c r="BI168" s="151">
        <f>IF(N168="nulová",J168,0)</f>
        <v>0</v>
      </c>
      <c r="BJ168" s="14" t="s">
        <v>137</v>
      </c>
      <c r="BK168" s="152">
        <f>ROUND(I168*H168,3)</f>
        <v>40.933999999999997</v>
      </c>
      <c r="BL168" s="14" t="s">
        <v>162</v>
      </c>
      <c r="BM168" s="150" t="s">
        <v>246</v>
      </c>
    </row>
    <row r="169" spans="1:65" s="12" customFormat="1" ht="22.9" customHeight="1">
      <c r="B169" s="127"/>
      <c r="D169" s="128" t="s">
        <v>70</v>
      </c>
      <c r="E169" s="137" t="s">
        <v>344</v>
      </c>
      <c r="F169" s="137" t="s">
        <v>345</v>
      </c>
      <c r="J169" s="138">
        <f>BK169</f>
        <v>7699.1799999999976</v>
      </c>
      <c r="L169" s="127"/>
      <c r="M169" s="131"/>
      <c r="N169" s="132"/>
      <c r="O169" s="132"/>
      <c r="P169" s="133">
        <f>SUM(P170:P185)</f>
        <v>0</v>
      </c>
      <c r="Q169" s="132"/>
      <c r="R169" s="133">
        <f>SUM(R170:R185)</f>
        <v>0</v>
      </c>
      <c r="S169" s="132"/>
      <c r="T169" s="134">
        <f>SUM(T170:T185)</f>
        <v>0</v>
      </c>
      <c r="AR169" s="128" t="s">
        <v>137</v>
      </c>
      <c r="AT169" s="135" t="s">
        <v>70</v>
      </c>
      <c r="AU169" s="135" t="s">
        <v>79</v>
      </c>
      <c r="AY169" s="128" t="s">
        <v>129</v>
      </c>
      <c r="BK169" s="136">
        <f>SUM(BK170:BK185)</f>
        <v>7699.1799999999976</v>
      </c>
    </row>
    <row r="170" spans="1:65" s="2" customFormat="1" ht="14.45" customHeight="1">
      <c r="A170" s="27"/>
      <c r="B170" s="139"/>
      <c r="C170" s="140" t="s">
        <v>194</v>
      </c>
      <c r="D170" s="140" t="s">
        <v>132</v>
      </c>
      <c r="E170" s="141" t="s">
        <v>1048</v>
      </c>
      <c r="F170" s="142" t="s">
        <v>1049</v>
      </c>
      <c r="G170" s="143" t="s">
        <v>143</v>
      </c>
      <c r="H170" s="144">
        <v>121</v>
      </c>
      <c r="I170" s="144">
        <v>18.63</v>
      </c>
      <c r="J170" s="144">
        <f t="shared" ref="J170:J185" si="20">ROUND(I170*H170,3)</f>
        <v>2254.23</v>
      </c>
      <c r="K170" s="145"/>
      <c r="L170" s="28"/>
      <c r="M170" s="146" t="s">
        <v>1</v>
      </c>
      <c r="N170" s="147" t="s">
        <v>37</v>
      </c>
      <c r="O170" s="148">
        <v>0</v>
      </c>
      <c r="P170" s="148">
        <f t="shared" ref="P170:P185" si="21">O170*H170</f>
        <v>0</v>
      </c>
      <c r="Q170" s="148">
        <v>0</v>
      </c>
      <c r="R170" s="148">
        <f t="shared" ref="R170:R185" si="22">Q170*H170</f>
        <v>0</v>
      </c>
      <c r="S170" s="148">
        <v>0</v>
      </c>
      <c r="T170" s="149">
        <f t="shared" ref="T170:T185" si="23">S170*H170</f>
        <v>0</v>
      </c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R170" s="150" t="s">
        <v>162</v>
      </c>
      <c r="AT170" s="150" t="s">
        <v>132</v>
      </c>
      <c r="AU170" s="150" t="s">
        <v>137</v>
      </c>
      <c r="AY170" s="14" t="s">
        <v>129</v>
      </c>
      <c r="BE170" s="151">
        <f t="shared" ref="BE170:BE185" si="24">IF(N170="základná",J170,0)</f>
        <v>0</v>
      </c>
      <c r="BF170" s="151">
        <f t="shared" ref="BF170:BF185" si="25">IF(N170="znížená",J170,0)</f>
        <v>2254.23</v>
      </c>
      <c r="BG170" s="151">
        <f t="shared" ref="BG170:BG185" si="26">IF(N170="zákl. prenesená",J170,0)</f>
        <v>0</v>
      </c>
      <c r="BH170" s="151">
        <f t="shared" ref="BH170:BH185" si="27">IF(N170="zníž. prenesená",J170,0)</f>
        <v>0</v>
      </c>
      <c r="BI170" s="151">
        <f t="shared" ref="BI170:BI185" si="28">IF(N170="nulová",J170,0)</f>
        <v>0</v>
      </c>
      <c r="BJ170" s="14" t="s">
        <v>137</v>
      </c>
      <c r="BK170" s="152">
        <f t="shared" ref="BK170:BK185" si="29">ROUND(I170*H170,3)</f>
        <v>2254.23</v>
      </c>
      <c r="BL170" s="14" t="s">
        <v>162</v>
      </c>
      <c r="BM170" s="150" t="s">
        <v>249</v>
      </c>
    </row>
    <row r="171" spans="1:65" s="2" customFormat="1" ht="14.45" customHeight="1">
      <c r="A171" s="27"/>
      <c r="B171" s="139"/>
      <c r="C171" s="153" t="s">
        <v>257</v>
      </c>
      <c r="D171" s="153" t="s">
        <v>202</v>
      </c>
      <c r="E171" s="154" t="s">
        <v>1050</v>
      </c>
      <c r="F171" s="155" t="s">
        <v>1051</v>
      </c>
      <c r="G171" s="156" t="s">
        <v>143</v>
      </c>
      <c r="H171" s="157">
        <v>121</v>
      </c>
      <c r="I171" s="157">
        <v>6.15</v>
      </c>
      <c r="J171" s="157">
        <f t="shared" si="20"/>
        <v>744.15</v>
      </c>
      <c r="K171" s="158"/>
      <c r="L171" s="159"/>
      <c r="M171" s="160" t="s">
        <v>1</v>
      </c>
      <c r="N171" s="161" t="s">
        <v>37</v>
      </c>
      <c r="O171" s="148">
        <v>0</v>
      </c>
      <c r="P171" s="148">
        <f t="shared" si="21"/>
        <v>0</v>
      </c>
      <c r="Q171" s="148">
        <v>0</v>
      </c>
      <c r="R171" s="148">
        <f t="shared" si="22"/>
        <v>0</v>
      </c>
      <c r="S171" s="148">
        <v>0</v>
      </c>
      <c r="T171" s="149">
        <f t="shared" si="23"/>
        <v>0</v>
      </c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R171" s="150" t="s">
        <v>190</v>
      </c>
      <c r="AT171" s="150" t="s">
        <v>202</v>
      </c>
      <c r="AU171" s="150" t="s">
        <v>137</v>
      </c>
      <c r="AY171" s="14" t="s">
        <v>129</v>
      </c>
      <c r="BE171" s="151">
        <f t="shared" si="24"/>
        <v>0</v>
      </c>
      <c r="BF171" s="151">
        <f t="shared" si="25"/>
        <v>744.15</v>
      </c>
      <c r="BG171" s="151">
        <f t="shared" si="26"/>
        <v>0</v>
      </c>
      <c r="BH171" s="151">
        <f t="shared" si="27"/>
        <v>0</v>
      </c>
      <c r="BI171" s="151">
        <f t="shared" si="28"/>
        <v>0</v>
      </c>
      <c r="BJ171" s="14" t="s">
        <v>137</v>
      </c>
      <c r="BK171" s="152">
        <f t="shared" si="29"/>
        <v>744.15</v>
      </c>
      <c r="BL171" s="14" t="s">
        <v>162</v>
      </c>
      <c r="BM171" s="150" t="s">
        <v>253</v>
      </c>
    </row>
    <row r="172" spans="1:65" s="2" customFormat="1" ht="24.2" customHeight="1">
      <c r="A172" s="27"/>
      <c r="B172" s="139"/>
      <c r="C172" s="140" t="s">
        <v>197</v>
      </c>
      <c r="D172" s="140" t="s">
        <v>132</v>
      </c>
      <c r="E172" s="141" t="s">
        <v>385</v>
      </c>
      <c r="F172" s="142" t="s">
        <v>1052</v>
      </c>
      <c r="G172" s="143" t="s">
        <v>135</v>
      </c>
      <c r="H172" s="144">
        <v>3</v>
      </c>
      <c r="I172" s="144">
        <v>27.83</v>
      </c>
      <c r="J172" s="144">
        <f t="shared" si="20"/>
        <v>83.49</v>
      </c>
      <c r="K172" s="145"/>
      <c r="L172" s="28"/>
      <c r="M172" s="146" t="s">
        <v>1</v>
      </c>
      <c r="N172" s="147" t="s">
        <v>37</v>
      </c>
      <c r="O172" s="148">
        <v>0</v>
      </c>
      <c r="P172" s="148">
        <f t="shared" si="21"/>
        <v>0</v>
      </c>
      <c r="Q172" s="148">
        <v>0</v>
      </c>
      <c r="R172" s="148">
        <f t="shared" si="22"/>
        <v>0</v>
      </c>
      <c r="S172" s="148">
        <v>0</v>
      </c>
      <c r="T172" s="149">
        <f t="shared" si="23"/>
        <v>0</v>
      </c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R172" s="150" t="s">
        <v>162</v>
      </c>
      <c r="AT172" s="150" t="s">
        <v>132</v>
      </c>
      <c r="AU172" s="150" t="s">
        <v>137</v>
      </c>
      <c r="AY172" s="14" t="s">
        <v>129</v>
      </c>
      <c r="BE172" s="151">
        <f t="shared" si="24"/>
        <v>0</v>
      </c>
      <c r="BF172" s="151">
        <f t="shared" si="25"/>
        <v>83.49</v>
      </c>
      <c r="BG172" s="151">
        <f t="shared" si="26"/>
        <v>0</v>
      </c>
      <c r="BH172" s="151">
        <f t="shared" si="27"/>
        <v>0</v>
      </c>
      <c r="BI172" s="151">
        <f t="shared" si="28"/>
        <v>0</v>
      </c>
      <c r="BJ172" s="14" t="s">
        <v>137</v>
      </c>
      <c r="BK172" s="152">
        <f t="shared" si="29"/>
        <v>83.49</v>
      </c>
      <c r="BL172" s="14" t="s">
        <v>162</v>
      </c>
      <c r="BM172" s="150" t="s">
        <v>256</v>
      </c>
    </row>
    <row r="173" spans="1:65" s="2" customFormat="1" ht="37.9" customHeight="1">
      <c r="A173" s="27"/>
      <c r="B173" s="139"/>
      <c r="C173" s="153" t="s">
        <v>265</v>
      </c>
      <c r="D173" s="153" t="s">
        <v>202</v>
      </c>
      <c r="E173" s="154" t="s">
        <v>1053</v>
      </c>
      <c r="F173" s="155" t="s">
        <v>1054</v>
      </c>
      <c r="G173" s="156" t="s">
        <v>135</v>
      </c>
      <c r="H173" s="157">
        <v>3</v>
      </c>
      <c r="I173" s="157">
        <v>392.7</v>
      </c>
      <c r="J173" s="157">
        <f t="shared" si="20"/>
        <v>1178.0999999999999</v>
      </c>
      <c r="K173" s="158"/>
      <c r="L173" s="159"/>
      <c r="M173" s="160" t="s">
        <v>1</v>
      </c>
      <c r="N173" s="161" t="s">
        <v>37</v>
      </c>
      <c r="O173" s="148">
        <v>0</v>
      </c>
      <c r="P173" s="148">
        <f t="shared" si="21"/>
        <v>0</v>
      </c>
      <c r="Q173" s="148">
        <v>0</v>
      </c>
      <c r="R173" s="148">
        <f t="shared" si="22"/>
        <v>0</v>
      </c>
      <c r="S173" s="148">
        <v>0</v>
      </c>
      <c r="T173" s="149">
        <f t="shared" si="23"/>
        <v>0</v>
      </c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R173" s="150" t="s">
        <v>190</v>
      </c>
      <c r="AT173" s="150" t="s">
        <v>202</v>
      </c>
      <c r="AU173" s="150" t="s">
        <v>137</v>
      </c>
      <c r="AY173" s="14" t="s">
        <v>129</v>
      </c>
      <c r="BE173" s="151">
        <f t="shared" si="24"/>
        <v>0</v>
      </c>
      <c r="BF173" s="151">
        <f t="shared" si="25"/>
        <v>1178.0999999999999</v>
      </c>
      <c r="BG173" s="151">
        <f t="shared" si="26"/>
        <v>0</v>
      </c>
      <c r="BH173" s="151">
        <f t="shared" si="27"/>
        <v>0</v>
      </c>
      <c r="BI173" s="151">
        <f t="shared" si="28"/>
        <v>0</v>
      </c>
      <c r="BJ173" s="14" t="s">
        <v>137</v>
      </c>
      <c r="BK173" s="152">
        <f t="shared" si="29"/>
        <v>1178.0999999999999</v>
      </c>
      <c r="BL173" s="14" t="s">
        <v>162</v>
      </c>
      <c r="BM173" s="150" t="s">
        <v>261</v>
      </c>
    </row>
    <row r="174" spans="1:65" s="2" customFormat="1" ht="24.2" customHeight="1">
      <c r="A174" s="27"/>
      <c r="B174" s="139"/>
      <c r="C174" s="140" t="s">
        <v>201</v>
      </c>
      <c r="D174" s="140" t="s">
        <v>132</v>
      </c>
      <c r="E174" s="141" t="s">
        <v>1055</v>
      </c>
      <c r="F174" s="142" t="s">
        <v>1056</v>
      </c>
      <c r="G174" s="143" t="s">
        <v>135</v>
      </c>
      <c r="H174" s="144">
        <v>1</v>
      </c>
      <c r="I174" s="144">
        <v>72.16</v>
      </c>
      <c r="J174" s="144">
        <f t="shared" si="20"/>
        <v>72.16</v>
      </c>
      <c r="K174" s="145"/>
      <c r="L174" s="28"/>
      <c r="M174" s="146" t="s">
        <v>1</v>
      </c>
      <c r="N174" s="147" t="s">
        <v>37</v>
      </c>
      <c r="O174" s="148">
        <v>0</v>
      </c>
      <c r="P174" s="148">
        <f t="shared" si="21"/>
        <v>0</v>
      </c>
      <c r="Q174" s="148">
        <v>0</v>
      </c>
      <c r="R174" s="148">
        <f t="shared" si="22"/>
        <v>0</v>
      </c>
      <c r="S174" s="148">
        <v>0</v>
      </c>
      <c r="T174" s="149">
        <f t="shared" si="23"/>
        <v>0</v>
      </c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R174" s="150" t="s">
        <v>162</v>
      </c>
      <c r="AT174" s="150" t="s">
        <v>132</v>
      </c>
      <c r="AU174" s="150" t="s">
        <v>137</v>
      </c>
      <c r="AY174" s="14" t="s">
        <v>129</v>
      </c>
      <c r="BE174" s="151">
        <f t="shared" si="24"/>
        <v>0</v>
      </c>
      <c r="BF174" s="151">
        <f t="shared" si="25"/>
        <v>72.16</v>
      </c>
      <c r="BG174" s="151">
        <f t="shared" si="26"/>
        <v>0</v>
      </c>
      <c r="BH174" s="151">
        <f t="shared" si="27"/>
        <v>0</v>
      </c>
      <c r="BI174" s="151">
        <f t="shared" si="28"/>
        <v>0</v>
      </c>
      <c r="BJ174" s="14" t="s">
        <v>137</v>
      </c>
      <c r="BK174" s="152">
        <f t="shared" si="29"/>
        <v>72.16</v>
      </c>
      <c r="BL174" s="14" t="s">
        <v>162</v>
      </c>
      <c r="BM174" s="150" t="s">
        <v>264</v>
      </c>
    </row>
    <row r="175" spans="1:65" s="2" customFormat="1" ht="37.9" customHeight="1">
      <c r="A175" s="27"/>
      <c r="B175" s="139"/>
      <c r="C175" s="153" t="s">
        <v>272</v>
      </c>
      <c r="D175" s="153" t="s">
        <v>202</v>
      </c>
      <c r="E175" s="154" t="s">
        <v>1057</v>
      </c>
      <c r="F175" s="155" t="s">
        <v>1058</v>
      </c>
      <c r="G175" s="156" t="s">
        <v>135</v>
      </c>
      <c r="H175" s="157">
        <v>2</v>
      </c>
      <c r="I175" s="157">
        <v>159.59</v>
      </c>
      <c r="J175" s="157">
        <f t="shared" si="20"/>
        <v>319.18</v>
      </c>
      <c r="K175" s="158"/>
      <c r="L175" s="159"/>
      <c r="M175" s="160" t="s">
        <v>1</v>
      </c>
      <c r="N175" s="161" t="s">
        <v>37</v>
      </c>
      <c r="O175" s="148">
        <v>0</v>
      </c>
      <c r="P175" s="148">
        <f t="shared" si="21"/>
        <v>0</v>
      </c>
      <c r="Q175" s="148">
        <v>0</v>
      </c>
      <c r="R175" s="148">
        <f t="shared" si="22"/>
        <v>0</v>
      </c>
      <c r="S175" s="148">
        <v>0</v>
      </c>
      <c r="T175" s="149">
        <f t="shared" si="23"/>
        <v>0</v>
      </c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R175" s="150" t="s">
        <v>190</v>
      </c>
      <c r="AT175" s="150" t="s">
        <v>202</v>
      </c>
      <c r="AU175" s="150" t="s">
        <v>137</v>
      </c>
      <c r="AY175" s="14" t="s">
        <v>129</v>
      </c>
      <c r="BE175" s="151">
        <f t="shared" si="24"/>
        <v>0</v>
      </c>
      <c r="BF175" s="151">
        <f t="shared" si="25"/>
        <v>319.18</v>
      </c>
      <c r="BG175" s="151">
        <f t="shared" si="26"/>
        <v>0</v>
      </c>
      <c r="BH175" s="151">
        <f t="shared" si="27"/>
        <v>0</v>
      </c>
      <c r="BI175" s="151">
        <f t="shared" si="28"/>
        <v>0</v>
      </c>
      <c r="BJ175" s="14" t="s">
        <v>137</v>
      </c>
      <c r="BK175" s="152">
        <f t="shared" si="29"/>
        <v>319.18</v>
      </c>
      <c r="BL175" s="14" t="s">
        <v>162</v>
      </c>
      <c r="BM175" s="150" t="s">
        <v>268</v>
      </c>
    </row>
    <row r="176" spans="1:65" s="2" customFormat="1" ht="24.2" customHeight="1">
      <c r="A176" s="27"/>
      <c r="B176" s="139"/>
      <c r="C176" s="140" t="s">
        <v>205</v>
      </c>
      <c r="D176" s="140" t="s">
        <v>132</v>
      </c>
      <c r="E176" s="141" t="s">
        <v>1059</v>
      </c>
      <c r="F176" s="142" t="s">
        <v>386</v>
      </c>
      <c r="G176" s="143" t="s">
        <v>135</v>
      </c>
      <c r="H176" s="144">
        <v>3</v>
      </c>
      <c r="I176" s="144">
        <v>30.08</v>
      </c>
      <c r="J176" s="144">
        <f t="shared" si="20"/>
        <v>90.24</v>
      </c>
      <c r="K176" s="145"/>
      <c r="L176" s="28"/>
      <c r="M176" s="146" t="s">
        <v>1</v>
      </c>
      <c r="N176" s="147" t="s">
        <v>37</v>
      </c>
      <c r="O176" s="148">
        <v>0</v>
      </c>
      <c r="P176" s="148">
        <f t="shared" si="21"/>
        <v>0</v>
      </c>
      <c r="Q176" s="148">
        <v>0</v>
      </c>
      <c r="R176" s="148">
        <f t="shared" si="22"/>
        <v>0</v>
      </c>
      <c r="S176" s="148">
        <v>0</v>
      </c>
      <c r="T176" s="149">
        <f t="shared" si="23"/>
        <v>0</v>
      </c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R176" s="150" t="s">
        <v>162</v>
      </c>
      <c r="AT176" s="150" t="s">
        <v>132</v>
      </c>
      <c r="AU176" s="150" t="s">
        <v>137</v>
      </c>
      <c r="AY176" s="14" t="s">
        <v>129</v>
      </c>
      <c r="BE176" s="151">
        <f t="shared" si="24"/>
        <v>0</v>
      </c>
      <c r="BF176" s="151">
        <f t="shared" si="25"/>
        <v>90.24</v>
      </c>
      <c r="BG176" s="151">
        <f t="shared" si="26"/>
        <v>0</v>
      </c>
      <c r="BH176" s="151">
        <f t="shared" si="27"/>
        <v>0</v>
      </c>
      <c r="BI176" s="151">
        <f t="shared" si="28"/>
        <v>0</v>
      </c>
      <c r="BJ176" s="14" t="s">
        <v>137</v>
      </c>
      <c r="BK176" s="152">
        <f t="shared" si="29"/>
        <v>90.24</v>
      </c>
      <c r="BL176" s="14" t="s">
        <v>162</v>
      </c>
      <c r="BM176" s="150" t="s">
        <v>1060</v>
      </c>
    </row>
    <row r="177" spans="1:65" s="2" customFormat="1" ht="24.2" customHeight="1">
      <c r="A177" s="27"/>
      <c r="B177" s="139"/>
      <c r="C177" s="153" t="s">
        <v>280</v>
      </c>
      <c r="D177" s="153" t="s">
        <v>202</v>
      </c>
      <c r="E177" s="154" t="s">
        <v>388</v>
      </c>
      <c r="F177" s="155" t="s">
        <v>389</v>
      </c>
      <c r="G177" s="156" t="s">
        <v>135</v>
      </c>
      <c r="H177" s="157">
        <v>3</v>
      </c>
      <c r="I177" s="157">
        <v>380.51</v>
      </c>
      <c r="J177" s="157">
        <f t="shared" si="20"/>
        <v>1141.53</v>
      </c>
      <c r="K177" s="158"/>
      <c r="L177" s="159"/>
      <c r="M177" s="160" t="s">
        <v>1</v>
      </c>
      <c r="N177" s="161" t="s">
        <v>37</v>
      </c>
      <c r="O177" s="148">
        <v>0</v>
      </c>
      <c r="P177" s="148">
        <f t="shared" si="21"/>
        <v>0</v>
      </c>
      <c r="Q177" s="148">
        <v>0</v>
      </c>
      <c r="R177" s="148">
        <f t="shared" si="22"/>
        <v>0</v>
      </c>
      <c r="S177" s="148">
        <v>0</v>
      </c>
      <c r="T177" s="149">
        <f t="shared" si="23"/>
        <v>0</v>
      </c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R177" s="150" t="s">
        <v>190</v>
      </c>
      <c r="AT177" s="150" t="s">
        <v>202</v>
      </c>
      <c r="AU177" s="150" t="s">
        <v>137</v>
      </c>
      <c r="AY177" s="14" t="s">
        <v>129</v>
      </c>
      <c r="BE177" s="151">
        <f t="shared" si="24"/>
        <v>0</v>
      </c>
      <c r="BF177" s="151">
        <f t="shared" si="25"/>
        <v>1141.53</v>
      </c>
      <c r="BG177" s="151">
        <f t="shared" si="26"/>
        <v>0</v>
      </c>
      <c r="BH177" s="151">
        <f t="shared" si="27"/>
        <v>0</v>
      </c>
      <c r="BI177" s="151">
        <f t="shared" si="28"/>
        <v>0</v>
      </c>
      <c r="BJ177" s="14" t="s">
        <v>137</v>
      </c>
      <c r="BK177" s="152">
        <f t="shared" si="29"/>
        <v>1141.53</v>
      </c>
      <c r="BL177" s="14" t="s">
        <v>162</v>
      </c>
      <c r="BM177" s="150" t="s">
        <v>1061</v>
      </c>
    </row>
    <row r="178" spans="1:65" s="2" customFormat="1" ht="14.45" customHeight="1">
      <c r="A178" s="27"/>
      <c r="B178" s="139"/>
      <c r="C178" s="140" t="s">
        <v>210</v>
      </c>
      <c r="D178" s="140" t="s">
        <v>132</v>
      </c>
      <c r="E178" s="141" t="s">
        <v>392</v>
      </c>
      <c r="F178" s="142" t="s">
        <v>393</v>
      </c>
      <c r="G178" s="143" t="s">
        <v>135</v>
      </c>
      <c r="H178" s="144">
        <v>9</v>
      </c>
      <c r="I178" s="144">
        <v>11.04</v>
      </c>
      <c r="J178" s="144">
        <f t="shared" si="20"/>
        <v>99.36</v>
      </c>
      <c r="K178" s="145"/>
      <c r="L178" s="28"/>
      <c r="M178" s="146" t="s">
        <v>1</v>
      </c>
      <c r="N178" s="147" t="s">
        <v>37</v>
      </c>
      <c r="O178" s="148">
        <v>0</v>
      </c>
      <c r="P178" s="148">
        <f t="shared" si="21"/>
        <v>0</v>
      </c>
      <c r="Q178" s="148">
        <v>0</v>
      </c>
      <c r="R178" s="148">
        <f t="shared" si="22"/>
        <v>0</v>
      </c>
      <c r="S178" s="148">
        <v>0</v>
      </c>
      <c r="T178" s="149">
        <f t="shared" si="23"/>
        <v>0</v>
      </c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R178" s="150" t="s">
        <v>162</v>
      </c>
      <c r="AT178" s="150" t="s">
        <v>132</v>
      </c>
      <c r="AU178" s="150" t="s">
        <v>137</v>
      </c>
      <c r="AY178" s="14" t="s">
        <v>129</v>
      </c>
      <c r="BE178" s="151">
        <f t="shared" si="24"/>
        <v>0</v>
      </c>
      <c r="BF178" s="151">
        <f t="shared" si="25"/>
        <v>99.36</v>
      </c>
      <c r="BG178" s="151">
        <f t="shared" si="26"/>
        <v>0</v>
      </c>
      <c r="BH178" s="151">
        <f t="shared" si="27"/>
        <v>0</v>
      </c>
      <c r="BI178" s="151">
        <f t="shared" si="28"/>
        <v>0</v>
      </c>
      <c r="BJ178" s="14" t="s">
        <v>137</v>
      </c>
      <c r="BK178" s="152">
        <f t="shared" si="29"/>
        <v>99.36</v>
      </c>
      <c r="BL178" s="14" t="s">
        <v>162</v>
      </c>
      <c r="BM178" s="150" t="s">
        <v>271</v>
      </c>
    </row>
    <row r="179" spans="1:65" s="2" customFormat="1" ht="14.45" customHeight="1">
      <c r="A179" s="27"/>
      <c r="B179" s="139"/>
      <c r="C179" s="153" t="s">
        <v>289</v>
      </c>
      <c r="D179" s="153" t="s">
        <v>202</v>
      </c>
      <c r="E179" s="154" t="s">
        <v>395</v>
      </c>
      <c r="F179" s="155" t="s">
        <v>396</v>
      </c>
      <c r="G179" s="156" t="s">
        <v>135</v>
      </c>
      <c r="H179" s="157">
        <v>9</v>
      </c>
      <c r="I179" s="157">
        <v>44.71</v>
      </c>
      <c r="J179" s="157">
        <f t="shared" si="20"/>
        <v>402.39</v>
      </c>
      <c r="K179" s="158"/>
      <c r="L179" s="159"/>
      <c r="M179" s="160" t="s">
        <v>1</v>
      </c>
      <c r="N179" s="161" t="s">
        <v>37</v>
      </c>
      <c r="O179" s="148">
        <v>0</v>
      </c>
      <c r="P179" s="148">
        <f t="shared" si="21"/>
        <v>0</v>
      </c>
      <c r="Q179" s="148">
        <v>0</v>
      </c>
      <c r="R179" s="148">
        <f t="shared" si="22"/>
        <v>0</v>
      </c>
      <c r="S179" s="148">
        <v>0</v>
      </c>
      <c r="T179" s="149">
        <f t="shared" si="23"/>
        <v>0</v>
      </c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R179" s="150" t="s">
        <v>190</v>
      </c>
      <c r="AT179" s="150" t="s">
        <v>202</v>
      </c>
      <c r="AU179" s="150" t="s">
        <v>137</v>
      </c>
      <c r="AY179" s="14" t="s">
        <v>129</v>
      </c>
      <c r="BE179" s="151">
        <f t="shared" si="24"/>
        <v>0</v>
      </c>
      <c r="BF179" s="151">
        <f t="shared" si="25"/>
        <v>402.39</v>
      </c>
      <c r="BG179" s="151">
        <f t="shared" si="26"/>
        <v>0</v>
      </c>
      <c r="BH179" s="151">
        <f t="shared" si="27"/>
        <v>0</v>
      </c>
      <c r="BI179" s="151">
        <f t="shared" si="28"/>
        <v>0</v>
      </c>
      <c r="BJ179" s="14" t="s">
        <v>137</v>
      </c>
      <c r="BK179" s="152">
        <f t="shared" si="29"/>
        <v>402.39</v>
      </c>
      <c r="BL179" s="14" t="s">
        <v>162</v>
      </c>
      <c r="BM179" s="150" t="s">
        <v>276</v>
      </c>
    </row>
    <row r="180" spans="1:65" s="2" customFormat="1" ht="14.45" customHeight="1">
      <c r="A180" s="27"/>
      <c r="B180" s="139"/>
      <c r="C180" s="140" t="s">
        <v>213</v>
      </c>
      <c r="D180" s="140" t="s">
        <v>132</v>
      </c>
      <c r="E180" s="141" t="s">
        <v>406</v>
      </c>
      <c r="F180" s="142" t="s">
        <v>407</v>
      </c>
      <c r="G180" s="143" t="s">
        <v>135</v>
      </c>
      <c r="H180" s="144">
        <v>7</v>
      </c>
      <c r="I180" s="144">
        <v>24.23</v>
      </c>
      <c r="J180" s="144">
        <f t="shared" si="20"/>
        <v>169.61</v>
      </c>
      <c r="K180" s="145"/>
      <c r="L180" s="28"/>
      <c r="M180" s="146" t="s">
        <v>1</v>
      </c>
      <c r="N180" s="147" t="s">
        <v>37</v>
      </c>
      <c r="O180" s="148">
        <v>0</v>
      </c>
      <c r="P180" s="148">
        <f t="shared" si="21"/>
        <v>0</v>
      </c>
      <c r="Q180" s="148">
        <v>0</v>
      </c>
      <c r="R180" s="148">
        <f t="shared" si="22"/>
        <v>0</v>
      </c>
      <c r="S180" s="148">
        <v>0</v>
      </c>
      <c r="T180" s="149">
        <f t="shared" si="23"/>
        <v>0</v>
      </c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R180" s="150" t="s">
        <v>162</v>
      </c>
      <c r="AT180" s="150" t="s">
        <v>132</v>
      </c>
      <c r="AU180" s="150" t="s">
        <v>137</v>
      </c>
      <c r="AY180" s="14" t="s">
        <v>129</v>
      </c>
      <c r="BE180" s="151">
        <f t="shared" si="24"/>
        <v>0</v>
      </c>
      <c r="BF180" s="151">
        <f t="shared" si="25"/>
        <v>169.61</v>
      </c>
      <c r="BG180" s="151">
        <f t="shared" si="26"/>
        <v>0</v>
      </c>
      <c r="BH180" s="151">
        <f t="shared" si="27"/>
        <v>0</v>
      </c>
      <c r="BI180" s="151">
        <f t="shared" si="28"/>
        <v>0</v>
      </c>
      <c r="BJ180" s="14" t="s">
        <v>137</v>
      </c>
      <c r="BK180" s="152">
        <f t="shared" si="29"/>
        <v>169.61</v>
      </c>
      <c r="BL180" s="14" t="s">
        <v>162</v>
      </c>
      <c r="BM180" s="150" t="s">
        <v>279</v>
      </c>
    </row>
    <row r="181" spans="1:65" s="2" customFormat="1" ht="14.45" customHeight="1">
      <c r="A181" s="27"/>
      <c r="B181" s="139"/>
      <c r="C181" s="153" t="s">
        <v>300</v>
      </c>
      <c r="D181" s="153" t="s">
        <v>202</v>
      </c>
      <c r="E181" s="154" t="s">
        <v>409</v>
      </c>
      <c r="F181" s="155" t="s">
        <v>410</v>
      </c>
      <c r="G181" s="156" t="s">
        <v>135</v>
      </c>
      <c r="H181" s="157">
        <v>7</v>
      </c>
      <c r="I181" s="157">
        <v>40.39</v>
      </c>
      <c r="J181" s="157">
        <f t="shared" si="20"/>
        <v>282.73</v>
      </c>
      <c r="K181" s="158"/>
      <c r="L181" s="159"/>
      <c r="M181" s="160" t="s">
        <v>1</v>
      </c>
      <c r="N181" s="161" t="s">
        <v>37</v>
      </c>
      <c r="O181" s="148">
        <v>0</v>
      </c>
      <c r="P181" s="148">
        <f t="shared" si="21"/>
        <v>0</v>
      </c>
      <c r="Q181" s="148">
        <v>0</v>
      </c>
      <c r="R181" s="148">
        <f t="shared" si="22"/>
        <v>0</v>
      </c>
      <c r="S181" s="148">
        <v>0</v>
      </c>
      <c r="T181" s="149">
        <f t="shared" si="23"/>
        <v>0</v>
      </c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R181" s="150" t="s">
        <v>190</v>
      </c>
      <c r="AT181" s="150" t="s">
        <v>202</v>
      </c>
      <c r="AU181" s="150" t="s">
        <v>137</v>
      </c>
      <c r="AY181" s="14" t="s">
        <v>129</v>
      </c>
      <c r="BE181" s="151">
        <f t="shared" si="24"/>
        <v>0</v>
      </c>
      <c r="BF181" s="151">
        <f t="shared" si="25"/>
        <v>282.73</v>
      </c>
      <c r="BG181" s="151">
        <f t="shared" si="26"/>
        <v>0</v>
      </c>
      <c r="BH181" s="151">
        <f t="shared" si="27"/>
        <v>0</v>
      </c>
      <c r="BI181" s="151">
        <f t="shared" si="28"/>
        <v>0</v>
      </c>
      <c r="BJ181" s="14" t="s">
        <v>137</v>
      </c>
      <c r="BK181" s="152">
        <f t="shared" si="29"/>
        <v>282.73</v>
      </c>
      <c r="BL181" s="14" t="s">
        <v>162</v>
      </c>
      <c r="BM181" s="150" t="s">
        <v>283</v>
      </c>
    </row>
    <row r="182" spans="1:65" s="2" customFormat="1" ht="24.2" customHeight="1">
      <c r="A182" s="27"/>
      <c r="B182" s="139"/>
      <c r="C182" s="140" t="s">
        <v>217</v>
      </c>
      <c r="D182" s="140" t="s">
        <v>132</v>
      </c>
      <c r="E182" s="141" t="s">
        <v>399</v>
      </c>
      <c r="F182" s="142" t="s">
        <v>400</v>
      </c>
      <c r="G182" s="143" t="s">
        <v>135</v>
      </c>
      <c r="H182" s="144">
        <v>6</v>
      </c>
      <c r="I182" s="144">
        <v>11.43</v>
      </c>
      <c r="J182" s="144">
        <f t="shared" si="20"/>
        <v>68.58</v>
      </c>
      <c r="K182" s="145"/>
      <c r="L182" s="28"/>
      <c r="M182" s="146" t="s">
        <v>1</v>
      </c>
      <c r="N182" s="147" t="s">
        <v>37</v>
      </c>
      <c r="O182" s="148">
        <v>0</v>
      </c>
      <c r="P182" s="148">
        <f t="shared" si="21"/>
        <v>0</v>
      </c>
      <c r="Q182" s="148">
        <v>0</v>
      </c>
      <c r="R182" s="148">
        <f t="shared" si="22"/>
        <v>0</v>
      </c>
      <c r="S182" s="148">
        <v>0</v>
      </c>
      <c r="T182" s="149">
        <f t="shared" si="23"/>
        <v>0</v>
      </c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R182" s="150" t="s">
        <v>162</v>
      </c>
      <c r="AT182" s="150" t="s">
        <v>132</v>
      </c>
      <c r="AU182" s="150" t="s">
        <v>137</v>
      </c>
      <c r="AY182" s="14" t="s">
        <v>129</v>
      </c>
      <c r="BE182" s="151">
        <f t="shared" si="24"/>
        <v>0</v>
      </c>
      <c r="BF182" s="151">
        <f t="shared" si="25"/>
        <v>68.58</v>
      </c>
      <c r="BG182" s="151">
        <f t="shared" si="26"/>
        <v>0</v>
      </c>
      <c r="BH182" s="151">
        <f t="shared" si="27"/>
        <v>0</v>
      </c>
      <c r="BI182" s="151">
        <f t="shared" si="28"/>
        <v>0</v>
      </c>
      <c r="BJ182" s="14" t="s">
        <v>137</v>
      </c>
      <c r="BK182" s="152">
        <f t="shared" si="29"/>
        <v>68.58</v>
      </c>
      <c r="BL182" s="14" t="s">
        <v>162</v>
      </c>
      <c r="BM182" s="150" t="s">
        <v>286</v>
      </c>
    </row>
    <row r="183" spans="1:65" s="2" customFormat="1" ht="14.45" customHeight="1">
      <c r="A183" s="27"/>
      <c r="B183" s="139"/>
      <c r="C183" s="153" t="s">
        <v>307</v>
      </c>
      <c r="D183" s="153" t="s">
        <v>202</v>
      </c>
      <c r="E183" s="154" t="s">
        <v>402</v>
      </c>
      <c r="F183" s="155" t="s">
        <v>403</v>
      </c>
      <c r="G183" s="156" t="s">
        <v>135</v>
      </c>
      <c r="H183" s="157">
        <v>6</v>
      </c>
      <c r="I183" s="157">
        <v>29.14</v>
      </c>
      <c r="J183" s="157">
        <f t="shared" si="20"/>
        <v>174.84</v>
      </c>
      <c r="K183" s="158"/>
      <c r="L183" s="159"/>
      <c r="M183" s="160" t="s">
        <v>1</v>
      </c>
      <c r="N183" s="161" t="s">
        <v>37</v>
      </c>
      <c r="O183" s="148">
        <v>0</v>
      </c>
      <c r="P183" s="148">
        <f t="shared" si="21"/>
        <v>0</v>
      </c>
      <c r="Q183" s="148">
        <v>0</v>
      </c>
      <c r="R183" s="148">
        <f t="shared" si="22"/>
        <v>0</v>
      </c>
      <c r="S183" s="148">
        <v>0</v>
      </c>
      <c r="T183" s="149">
        <f t="shared" si="23"/>
        <v>0</v>
      </c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R183" s="150" t="s">
        <v>190</v>
      </c>
      <c r="AT183" s="150" t="s">
        <v>202</v>
      </c>
      <c r="AU183" s="150" t="s">
        <v>137</v>
      </c>
      <c r="AY183" s="14" t="s">
        <v>129</v>
      </c>
      <c r="BE183" s="151">
        <f t="shared" si="24"/>
        <v>0</v>
      </c>
      <c r="BF183" s="151">
        <f t="shared" si="25"/>
        <v>174.84</v>
      </c>
      <c r="BG183" s="151">
        <f t="shared" si="26"/>
        <v>0</v>
      </c>
      <c r="BH183" s="151">
        <f t="shared" si="27"/>
        <v>0</v>
      </c>
      <c r="BI183" s="151">
        <f t="shared" si="28"/>
        <v>0</v>
      </c>
      <c r="BJ183" s="14" t="s">
        <v>137</v>
      </c>
      <c r="BK183" s="152">
        <f t="shared" si="29"/>
        <v>174.84</v>
      </c>
      <c r="BL183" s="14" t="s">
        <v>162</v>
      </c>
      <c r="BM183" s="150" t="s">
        <v>292</v>
      </c>
    </row>
    <row r="184" spans="1:65" s="2" customFormat="1" ht="14.45" customHeight="1">
      <c r="A184" s="27"/>
      <c r="B184" s="139"/>
      <c r="C184" s="140" t="s">
        <v>220</v>
      </c>
      <c r="D184" s="140" t="s">
        <v>132</v>
      </c>
      <c r="E184" s="141" t="s">
        <v>413</v>
      </c>
      <c r="F184" s="142" t="s">
        <v>414</v>
      </c>
      <c r="G184" s="143" t="s">
        <v>135</v>
      </c>
      <c r="H184" s="144">
        <v>7</v>
      </c>
      <c r="I184" s="144">
        <v>68.89</v>
      </c>
      <c r="J184" s="144">
        <f t="shared" si="20"/>
        <v>482.23</v>
      </c>
      <c r="K184" s="145"/>
      <c r="L184" s="28"/>
      <c r="M184" s="146" t="s">
        <v>1</v>
      </c>
      <c r="N184" s="147" t="s">
        <v>37</v>
      </c>
      <c r="O184" s="148">
        <v>0</v>
      </c>
      <c r="P184" s="148">
        <f t="shared" si="21"/>
        <v>0</v>
      </c>
      <c r="Q184" s="148">
        <v>0</v>
      </c>
      <c r="R184" s="148">
        <f t="shared" si="22"/>
        <v>0</v>
      </c>
      <c r="S184" s="148">
        <v>0</v>
      </c>
      <c r="T184" s="149">
        <f t="shared" si="23"/>
        <v>0</v>
      </c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R184" s="150" t="s">
        <v>162</v>
      </c>
      <c r="AT184" s="150" t="s">
        <v>132</v>
      </c>
      <c r="AU184" s="150" t="s">
        <v>137</v>
      </c>
      <c r="AY184" s="14" t="s">
        <v>129</v>
      </c>
      <c r="BE184" s="151">
        <f t="shared" si="24"/>
        <v>0</v>
      </c>
      <c r="BF184" s="151">
        <f t="shared" si="25"/>
        <v>482.23</v>
      </c>
      <c r="BG184" s="151">
        <f t="shared" si="26"/>
        <v>0</v>
      </c>
      <c r="BH184" s="151">
        <f t="shared" si="27"/>
        <v>0</v>
      </c>
      <c r="BI184" s="151">
        <f t="shared" si="28"/>
        <v>0</v>
      </c>
      <c r="BJ184" s="14" t="s">
        <v>137</v>
      </c>
      <c r="BK184" s="152">
        <f t="shared" si="29"/>
        <v>482.23</v>
      </c>
      <c r="BL184" s="14" t="s">
        <v>162</v>
      </c>
      <c r="BM184" s="150" t="s">
        <v>295</v>
      </c>
    </row>
    <row r="185" spans="1:65" s="2" customFormat="1" ht="24.2" customHeight="1">
      <c r="A185" s="27"/>
      <c r="B185" s="139"/>
      <c r="C185" s="153" t="s">
        <v>317</v>
      </c>
      <c r="D185" s="153" t="s">
        <v>202</v>
      </c>
      <c r="E185" s="154" t="s">
        <v>416</v>
      </c>
      <c r="F185" s="155" t="s">
        <v>417</v>
      </c>
      <c r="G185" s="156" t="s">
        <v>135</v>
      </c>
      <c r="H185" s="157">
        <v>7</v>
      </c>
      <c r="I185" s="157">
        <v>19.48</v>
      </c>
      <c r="J185" s="157">
        <f t="shared" si="20"/>
        <v>136.36000000000001</v>
      </c>
      <c r="K185" s="158"/>
      <c r="L185" s="159"/>
      <c r="M185" s="160" t="s">
        <v>1</v>
      </c>
      <c r="N185" s="161" t="s">
        <v>37</v>
      </c>
      <c r="O185" s="148">
        <v>0</v>
      </c>
      <c r="P185" s="148">
        <f t="shared" si="21"/>
        <v>0</v>
      </c>
      <c r="Q185" s="148">
        <v>0</v>
      </c>
      <c r="R185" s="148">
        <f t="shared" si="22"/>
        <v>0</v>
      </c>
      <c r="S185" s="148">
        <v>0</v>
      </c>
      <c r="T185" s="149">
        <f t="shared" si="23"/>
        <v>0</v>
      </c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R185" s="150" t="s">
        <v>190</v>
      </c>
      <c r="AT185" s="150" t="s">
        <v>202</v>
      </c>
      <c r="AU185" s="150" t="s">
        <v>137</v>
      </c>
      <c r="AY185" s="14" t="s">
        <v>129</v>
      </c>
      <c r="BE185" s="151">
        <f t="shared" si="24"/>
        <v>0</v>
      </c>
      <c r="BF185" s="151">
        <f t="shared" si="25"/>
        <v>136.36000000000001</v>
      </c>
      <c r="BG185" s="151">
        <f t="shared" si="26"/>
        <v>0</v>
      </c>
      <c r="BH185" s="151">
        <f t="shared" si="27"/>
        <v>0</v>
      </c>
      <c r="BI185" s="151">
        <f t="shared" si="28"/>
        <v>0</v>
      </c>
      <c r="BJ185" s="14" t="s">
        <v>137</v>
      </c>
      <c r="BK185" s="152">
        <f t="shared" si="29"/>
        <v>136.36000000000001</v>
      </c>
      <c r="BL185" s="14" t="s">
        <v>162</v>
      </c>
      <c r="BM185" s="150" t="s">
        <v>303</v>
      </c>
    </row>
    <row r="186" spans="1:65" s="12" customFormat="1" ht="22.9" customHeight="1">
      <c r="B186" s="127"/>
      <c r="D186" s="128" t="s">
        <v>70</v>
      </c>
      <c r="E186" s="137" t="s">
        <v>444</v>
      </c>
      <c r="F186" s="137" t="s">
        <v>445</v>
      </c>
      <c r="J186" s="138">
        <f>BK186</f>
        <v>4549.41</v>
      </c>
      <c r="L186" s="127"/>
      <c r="M186" s="131"/>
      <c r="N186" s="132"/>
      <c r="O186" s="132"/>
      <c r="P186" s="133">
        <f>SUM(P187:P194)</f>
        <v>14.041585099999999</v>
      </c>
      <c r="Q186" s="132"/>
      <c r="R186" s="133">
        <f>SUM(R187:R194)</f>
        <v>0.13786199999999998</v>
      </c>
      <c r="S186" s="132"/>
      <c r="T186" s="134">
        <f>SUM(T187:T194)</f>
        <v>0</v>
      </c>
      <c r="AR186" s="128" t="s">
        <v>137</v>
      </c>
      <c r="AT186" s="135" t="s">
        <v>70</v>
      </c>
      <c r="AU186" s="135" t="s">
        <v>79</v>
      </c>
      <c r="AY186" s="128" t="s">
        <v>129</v>
      </c>
      <c r="BK186" s="136">
        <f>SUM(BK187:BK194)</f>
        <v>4549.41</v>
      </c>
    </row>
    <row r="187" spans="1:65" s="2" customFormat="1" ht="24.2" customHeight="1">
      <c r="A187" s="27"/>
      <c r="B187" s="139"/>
      <c r="C187" s="140" t="s">
        <v>224</v>
      </c>
      <c r="D187" s="140" t="s">
        <v>132</v>
      </c>
      <c r="E187" s="141" t="s">
        <v>1062</v>
      </c>
      <c r="F187" s="142" t="s">
        <v>1063</v>
      </c>
      <c r="G187" s="143" t="s">
        <v>140</v>
      </c>
      <c r="H187" s="144">
        <v>8.51</v>
      </c>
      <c r="I187" s="144">
        <v>37.64</v>
      </c>
      <c r="J187" s="144">
        <f t="shared" ref="J187:J194" si="30">ROUND(I187*H187,3)</f>
        <v>320.31599999999997</v>
      </c>
      <c r="K187" s="145"/>
      <c r="L187" s="28"/>
      <c r="M187" s="146" t="s">
        <v>1</v>
      </c>
      <c r="N187" s="147" t="s">
        <v>37</v>
      </c>
      <c r="O187" s="148">
        <v>1.65001</v>
      </c>
      <c r="P187" s="148">
        <f t="shared" ref="P187:P194" si="31">O187*H187</f>
        <v>14.041585099999999</v>
      </c>
      <c r="Q187" s="148">
        <v>1.6199999999999999E-2</v>
      </c>
      <c r="R187" s="148">
        <f t="shared" ref="R187:R194" si="32">Q187*H187</f>
        <v>0.13786199999999998</v>
      </c>
      <c r="S187" s="148">
        <v>0</v>
      </c>
      <c r="T187" s="149">
        <f t="shared" ref="T187:T194" si="33">S187*H187</f>
        <v>0</v>
      </c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R187" s="150" t="s">
        <v>162</v>
      </c>
      <c r="AT187" s="150" t="s">
        <v>132</v>
      </c>
      <c r="AU187" s="150" t="s">
        <v>137</v>
      </c>
      <c r="AY187" s="14" t="s">
        <v>129</v>
      </c>
      <c r="BE187" s="151">
        <f t="shared" ref="BE187:BE194" si="34">IF(N187="základná",J187,0)</f>
        <v>0</v>
      </c>
      <c r="BF187" s="151">
        <f t="shared" ref="BF187:BF194" si="35">IF(N187="znížená",J187,0)</f>
        <v>320.31599999999997</v>
      </c>
      <c r="BG187" s="151">
        <f t="shared" ref="BG187:BG194" si="36">IF(N187="zákl. prenesená",J187,0)</f>
        <v>0</v>
      </c>
      <c r="BH187" s="151">
        <f t="shared" ref="BH187:BH194" si="37">IF(N187="zníž. prenesená",J187,0)</f>
        <v>0</v>
      </c>
      <c r="BI187" s="151">
        <f t="shared" ref="BI187:BI194" si="38">IF(N187="nulová",J187,0)</f>
        <v>0</v>
      </c>
      <c r="BJ187" s="14" t="s">
        <v>137</v>
      </c>
      <c r="BK187" s="152">
        <f t="shared" ref="BK187:BK194" si="39">ROUND(I187*H187,3)</f>
        <v>320.31599999999997</v>
      </c>
      <c r="BL187" s="14" t="s">
        <v>162</v>
      </c>
      <c r="BM187" s="150" t="s">
        <v>1064</v>
      </c>
    </row>
    <row r="188" spans="1:65" s="2" customFormat="1" ht="14.45" customHeight="1">
      <c r="A188" s="27"/>
      <c r="B188" s="139"/>
      <c r="C188" s="140" t="s">
        <v>324</v>
      </c>
      <c r="D188" s="140" t="s">
        <v>132</v>
      </c>
      <c r="E188" s="141" t="s">
        <v>1065</v>
      </c>
      <c r="F188" s="142" t="s">
        <v>1066</v>
      </c>
      <c r="G188" s="143" t="s">
        <v>140</v>
      </c>
      <c r="H188" s="144">
        <v>92.75</v>
      </c>
      <c r="I188" s="144">
        <v>5.99</v>
      </c>
      <c r="J188" s="144">
        <f t="shared" si="30"/>
        <v>555.57299999999998</v>
      </c>
      <c r="K188" s="145"/>
      <c r="L188" s="28"/>
      <c r="M188" s="146" t="s">
        <v>1</v>
      </c>
      <c r="N188" s="147" t="s">
        <v>37</v>
      </c>
      <c r="O188" s="148">
        <v>0</v>
      </c>
      <c r="P188" s="148">
        <f t="shared" si="31"/>
        <v>0</v>
      </c>
      <c r="Q188" s="148">
        <v>0</v>
      </c>
      <c r="R188" s="148">
        <f t="shared" si="32"/>
        <v>0</v>
      </c>
      <c r="S188" s="148">
        <v>0</v>
      </c>
      <c r="T188" s="149">
        <f t="shared" si="33"/>
        <v>0</v>
      </c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R188" s="150" t="s">
        <v>162</v>
      </c>
      <c r="AT188" s="150" t="s">
        <v>132</v>
      </c>
      <c r="AU188" s="150" t="s">
        <v>137</v>
      </c>
      <c r="AY188" s="14" t="s">
        <v>129</v>
      </c>
      <c r="BE188" s="151">
        <f t="shared" si="34"/>
        <v>0</v>
      </c>
      <c r="BF188" s="151">
        <f t="shared" si="35"/>
        <v>555.57299999999998</v>
      </c>
      <c r="BG188" s="151">
        <f t="shared" si="36"/>
        <v>0</v>
      </c>
      <c r="BH188" s="151">
        <f t="shared" si="37"/>
        <v>0</v>
      </c>
      <c r="BI188" s="151">
        <f t="shared" si="38"/>
        <v>0</v>
      </c>
      <c r="BJ188" s="14" t="s">
        <v>137</v>
      </c>
      <c r="BK188" s="152">
        <f t="shared" si="39"/>
        <v>555.57299999999998</v>
      </c>
      <c r="BL188" s="14" t="s">
        <v>162</v>
      </c>
      <c r="BM188" s="150" t="s">
        <v>306</v>
      </c>
    </row>
    <row r="189" spans="1:65" s="2" customFormat="1" ht="14.45" customHeight="1">
      <c r="A189" s="27"/>
      <c r="B189" s="139"/>
      <c r="C189" s="140" t="s">
        <v>227</v>
      </c>
      <c r="D189" s="140" t="s">
        <v>132</v>
      </c>
      <c r="E189" s="141" t="s">
        <v>1067</v>
      </c>
      <c r="F189" s="142" t="s">
        <v>1068</v>
      </c>
      <c r="G189" s="143" t="s">
        <v>140</v>
      </c>
      <c r="H189" s="144">
        <v>92.75</v>
      </c>
      <c r="I189" s="144">
        <v>1.4</v>
      </c>
      <c r="J189" s="144">
        <f t="shared" si="30"/>
        <v>129.85</v>
      </c>
      <c r="K189" s="145"/>
      <c r="L189" s="28"/>
      <c r="M189" s="146" t="s">
        <v>1</v>
      </c>
      <c r="N189" s="147" t="s">
        <v>37</v>
      </c>
      <c r="O189" s="148">
        <v>0</v>
      </c>
      <c r="P189" s="148">
        <f t="shared" si="31"/>
        <v>0</v>
      </c>
      <c r="Q189" s="148">
        <v>0</v>
      </c>
      <c r="R189" s="148">
        <f t="shared" si="32"/>
        <v>0</v>
      </c>
      <c r="S189" s="148">
        <v>0</v>
      </c>
      <c r="T189" s="149">
        <f t="shared" si="33"/>
        <v>0</v>
      </c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R189" s="150" t="s">
        <v>162</v>
      </c>
      <c r="AT189" s="150" t="s">
        <v>132</v>
      </c>
      <c r="AU189" s="150" t="s">
        <v>137</v>
      </c>
      <c r="AY189" s="14" t="s">
        <v>129</v>
      </c>
      <c r="BE189" s="151">
        <f t="shared" si="34"/>
        <v>0</v>
      </c>
      <c r="BF189" s="151">
        <f t="shared" si="35"/>
        <v>129.85</v>
      </c>
      <c r="BG189" s="151">
        <f t="shared" si="36"/>
        <v>0</v>
      </c>
      <c r="BH189" s="151">
        <f t="shared" si="37"/>
        <v>0</v>
      </c>
      <c r="BI189" s="151">
        <f t="shared" si="38"/>
        <v>0</v>
      </c>
      <c r="BJ189" s="14" t="s">
        <v>137</v>
      </c>
      <c r="BK189" s="152">
        <f t="shared" si="39"/>
        <v>129.85</v>
      </c>
      <c r="BL189" s="14" t="s">
        <v>162</v>
      </c>
      <c r="BM189" s="150" t="s">
        <v>310</v>
      </c>
    </row>
    <row r="190" spans="1:65" s="2" customFormat="1" ht="24.2" customHeight="1">
      <c r="A190" s="27"/>
      <c r="B190" s="139"/>
      <c r="C190" s="140" t="s">
        <v>333</v>
      </c>
      <c r="D190" s="140" t="s">
        <v>132</v>
      </c>
      <c r="E190" s="141" t="s">
        <v>1069</v>
      </c>
      <c r="F190" s="142" t="s">
        <v>1070</v>
      </c>
      <c r="G190" s="143" t="s">
        <v>140</v>
      </c>
      <c r="H190" s="144">
        <v>92.75</v>
      </c>
      <c r="I190" s="144">
        <v>18.59</v>
      </c>
      <c r="J190" s="144">
        <f t="shared" si="30"/>
        <v>1724.223</v>
      </c>
      <c r="K190" s="145"/>
      <c r="L190" s="28"/>
      <c r="M190" s="146" t="s">
        <v>1</v>
      </c>
      <c r="N190" s="147" t="s">
        <v>37</v>
      </c>
      <c r="O190" s="148">
        <v>0</v>
      </c>
      <c r="P190" s="148">
        <f t="shared" si="31"/>
        <v>0</v>
      </c>
      <c r="Q190" s="148">
        <v>0</v>
      </c>
      <c r="R190" s="148">
        <f t="shared" si="32"/>
        <v>0</v>
      </c>
      <c r="S190" s="148">
        <v>0</v>
      </c>
      <c r="T190" s="149">
        <f t="shared" si="33"/>
        <v>0</v>
      </c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R190" s="150" t="s">
        <v>162</v>
      </c>
      <c r="AT190" s="150" t="s">
        <v>132</v>
      </c>
      <c r="AU190" s="150" t="s">
        <v>137</v>
      </c>
      <c r="AY190" s="14" t="s">
        <v>129</v>
      </c>
      <c r="BE190" s="151">
        <f t="shared" si="34"/>
        <v>0</v>
      </c>
      <c r="BF190" s="151">
        <f t="shared" si="35"/>
        <v>1724.223</v>
      </c>
      <c r="BG190" s="151">
        <f t="shared" si="36"/>
        <v>0</v>
      </c>
      <c r="BH190" s="151">
        <f t="shared" si="37"/>
        <v>0</v>
      </c>
      <c r="BI190" s="151">
        <f t="shared" si="38"/>
        <v>0</v>
      </c>
      <c r="BJ190" s="14" t="s">
        <v>137</v>
      </c>
      <c r="BK190" s="152">
        <f t="shared" si="39"/>
        <v>1724.223</v>
      </c>
      <c r="BL190" s="14" t="s">
        <v>162</v>
      </c>
      <c r="BM190" s="150" t="s">
        <v>314</v>
      </c>
    </row>
    <row r="191" spans="1:65" s="2" customFormat="1" ht="24.2" customHeight="1">
      <c r="A191" s="27"/>
      <c r="B191" s="139"/>
      <c r="C191" s="153" t="s">
        <v>231</v>
      </c>
      <c r="D191" s="153" t="s">
        <v>202</v>
      </c>
      <c r="E191" s="154" t="s">
        <v>1071</v>
      </c>
      <c r="F191" s="155" t="s">
        <v>1072</v>
      </c>
      <c r="G191" s="156" t="s">
        <v>140</v>
      </c>
      <c r="H191" s="157">
        <v>102.02500000000001</v>
      </c>
      <c r="I191" s="157">
        <v>15.52</v>
      </c>
      <c r="J191" s="157">
        <f t="shared" si="30"/>
        <v>1583.4280000000001</v>
      </c>
      <c r="K191" s="158"/>
      <c r="L191" s="159"/>
      <c r="M191" s="160" t="s">
        <v>1</v>
      </c>
      <c r="N191" s="161" t="s">
        <v>37</v>
      </c>
      <c r="O191" s="148">
        <v>0</v>
      </c>
      <c r="P191" s="148">
        <f t="shared" si="31"/>
        <v>0</v>
      </c>
      <c r="Q191" s="148">
        <v>0</v>
      </c>
      <c r="R191" s="148">
        <f t="shared" si="32"/>
        <v>0</v>
      </c>
      <c r="S191" s="148">
        <v>0</v>
      </c>
      <c r="T191" s="149">
        <f t="shared" si="33"/>
        <v>0</v>
      </c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R191" s="150" t="s">
        <v>190</v>
      </c>
      <c r="AT191" s="150" t="s">
        <v>202</v>
      </c>
      <c r="AU191" s="150" t="s">
        <v>137</v>
      </c>
      <c r="AY191" s="14" t="s">
        <v>129</v>
      </c>
      <c r="BE191" s="151">
        <f t="shared" si="34"/>
        <v>0</v>
      </c>
      <c r="BF191" s="151">
        <f t="shared" si="35"/>
        <v>1583.4280000000001</v>
      </c>
      <c r="BG191" s="151">
        <f t="shared" si="36"/>
        <v>0</v>
      </c>
      <c r="BH191" s="151">
        <f t="shared" si="37"/>
        <v>0</v>
      </c>
      <c r="BI191" s="151">
        <f t="shared" si="38"/>
        <v>0</v>
      </c>
      <c r="BJ191" s="14" t="s">
        <v>137</v>
      </c>
      <c r="BK191" s="152">
        <f t="shared" si="39"/>
        <v>1583.4280000000001</v>
      </c>
      <c r="BL191" s="14" t="s">
        <v>162</v>
      </c>
      <c r="BM191" s="150" t="s">
        <v>320</v>
      </c>
    </row>
    <row r="192" spans="1:65" s="2" customFormat="1" ht="14.45" customHeight="1">
      <c r="A192" s="27"/>
      <c r="B192" s="139"/>
      <c r="C192" s="140" t="s">
        <v>340</v>
      </c>
      <c r="D192" s="140" t="s">
        <v>132</v>
      </c>
      <c r="E192" s="141" t="s">
        <v>1073</v>
      </c>
      <c r="F192" s="142" t="s">
        <v>1074</v>
      </c>
      <c r="G192" s="143" t="s">
        <v>135</v>
      </c>
      <c r="H192" s="144">
        <v>10</v>
      </c>
      <c r="I192" s="144">
        <v>2.82</v>
      </c>
      <c r="J192" s="144">
        <f t="shared" si="30"/>
        <v>28.2</v>
      </c>
      <c r="K192" s="145"/>
      <c r="L192" s="28"/>
      <c r="M192" s="146" t="s">
        <v>1</v>
      </c>
      <c r="N192" s="147" t="s">
        <v>37</v>
      </c>
      <c r="O192" s="148">
        <v>0</v>
      </c>
      <c r="P192" s="148">
        <f t="shared" si="31"/>
        <v>0</v>
      </c>
      <c r="Q192" s="148">
        <v>0</v>
      </c>
      <c r="R192" s="148">
        <f t="shared" si="32"/>
        <v>0</v>
      </c>
      <c r="S192" s="148">
        <v>0</v>
      </c>
      <c r="T192" s="149">
        <f t="shared" si="33"/>
        <v>0</v>
      </c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R192" s="150" t="s">
        <v>162</v>
      </c>
      <c r="AT192" s="150" t="s">
        <v>132</v>
      </c>
      <c r="AU192" s="150" t="s">
        <v>137</v>
      </c>
      <c r="AY192" s="14" t="s">
        <v>129</v>
      </c>
      <c r="BE192" s="151">
        <f t="shared" si="34"/>
        <v>0</v>
      </c>
      <c r="BF192" s="151">
        <f t="shared" si="35"/>
        <v>28.2</v>
      </c>
      <c r="BG192" s="151">
        <f t="shared" si="36"/>
        <v>0</v>
      </c>
      <c r="BH192" s="151">
        <f t="shared" si="37"/>
        <v>0</v>
      </c>
      <c r="BI192" s="151">
        <f t="shared" si="38"/>
        <v>0</v>
      </c>
      <c r="BJ192" s="14" t="s">
        <v>137</v>
      </c>
      <c r="BK192" s="152">
        <f t="shared" si="39"/>
        <v>28.2</v>
      </c>
      <c r="BL192" s="14" t="s">
        <v>162</v>
      </c>
      <c r="BM192" s="150" t="s">
        <v>323</v>
      </c>
    </row>
    <row r="193" spans="1:65" s="2" customFormat="1" ht="24.2" customHeight="1">
      <c r="A193" s="27"/>
      <c r="B193" s="139"/>
      <c r="C193" s="140" t="s">
        <v>234</v>
      </c>
      <c r="D193" s="140" t="s">
        <v>132</v>
      </c>
      <c r="E193" s="141" t="s">
        <v>1075</v>
      </c>
      <c r="F193" s="142" t="s">
        <v>1076</v>
      </c>
      <c r="G193" s="143" t="s">
        <v>143</v>
      </c>
      <c r="H193" s="144">
        <v>69.25</v>
      </c>
      <c r="I193" s="144">
        <v>2.64</v>
      </c>
      <c r="J193" s="144">
        <f t="shared" si="30"/>
        <v>182.82</v>
      </c>
      <c r="K193" s="145"/>
      <c r="L193" s="28"/>
      <c r="M193" s="146" t="s">
        <v>1</v>
      </c>
      <c r="N193" s="147" t="s">
        <v>37</v>
      </c>
      <c r="O193" s="148">
        <v>0</v>
      </c>
      <c r="P193" s="148">
        <f t="shared" si="31"/>
        <v>0</v>
      </c>
      <c r="Q193" s="148">
        <v>0</v>
      </c>
      <c r="R193" s="148">
        <f t="shared" si="32"/>
        <v>0</v>
      </c>
      <c r="S193" s="148">
        <v>0</v>
      </c>
      <c r="T193" s="149">
        <f t="shared" si="33"/>
        <v>0</v>
      </c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R193" s="150" t="s">
        <v>162</v>
      </c>
      <c r="AT193" s="150" t="s">
        <v>132</v>
      </c>
      <c r="AU193" s="150" t="s">
        <v>137</v>
      </c>
      <c r="AY193" s="14" t="s">
        <v>129</v>
      </c>
      <c r="BE193" s="151">
        <f t="shared" si="34"/>
        <v>0</v>
      </c>
      <c r="BF193" s="151">
        <f t="shared" si="35"/>
        <v>182.82</v>
      </c>
      <c r="BG193" s="151">
        <f t="shared" si="36"/>
        <v>0</v>
      </c>
      <c r="BH193" s="151">
        <f t="shared" si="37"/>
        <v>0</v>
      </c>
      <c r="BI193" s="151">
        <f t="shared" si="38"/>
        <v>0</v>
      </c>
      <c r="BJ193" s="14" t="s">
        <v>137</v>
      </c>
      <c r="BK193" s="152">
        <f t="shared" si="39"/>
        <v>182.82</v>
      </c>
      <c r="BL193" s="14" t="s">
        <v>162</v>
      </c>
      <c r="BM193" s="150" t="s">
        <v>327</v>
      </c>
    </row>
    <row r="194" spans="1:65" s="2" customFormat="1" ht="24.2" customHeight="1">
      <c r="A194" s="27"/>
      <c r="B194" s="139"/>
      <c r="C194" s="140" t="s">
        <v>349</v>
      </c>
      <c r="D194" s="140" t="s">
        <v>132</v>
      </c>
      <c r="E194" s="141" t="s">
        <v>1077</v>
      </c>
      <c r="F194" s="142" t="s">
        <v>1078</v>
      </c>
      <c r="G194" s="143" t="s">
        <v>135</v>
      </c>
      <c r="H194" s="144">
        <v>10</v>
      </c>
      <c r="I194" s="144">
        <v>2.5</v>
      </c>
      <c r="J194" s="144">
        <f t="shared" si="30"/>
        <v>25</v>
      </c>
      <c r="K194" s="145"/>
      <c r="L194" s="28"/>
      <c r="M194" s="146" t="s">
        <v>1</v>
      </c>
      <c r="N194" s="147" t="s">
        <v>37</v>
      </c>
      <c r="O194" s="148">
        <v>0</v>
      </c>
      <c r="P194" s="148">
        <f t="shared" si="31"/>
        <v>0</v>
      </c>
      <c r="Q194" s="148">
        <v>0</v>
      </c>
      <c r="R194" s="148">
        <f t="shared" si="32"/>
        <v>0</v>
      </c>
      <c r="S194" s="148">
        <v>0</v>
      </c>
      <c r="T194" s="149">
        <f t="shared" si="33"/>
        <v>0</v>
      </c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R194" s="150" t="s">
        <v>162</v>
      </c>
      <c r="AT194" s="150" t="s">
        <v>132</v>
      </c>
      <c r="AU194" s="150" t="s">
        <v>137</v>
      </c>
      <c r="AY194" s="14" t="s">
        <v>129</v>
      </c>
      <c r="BE194" s="151">
        <f t="shared" si="34"/>
        <v>0</v>
      </c>
      <c r="BF194" s="151">
        <f t="shared" si="35"/>
        <v>25</v>
      </c>
      <c r="BG194" s="151">
        <f t="shared" si="36"/>
        <v>0</v>
      </c>
      <c r="BH194" s="151">
        <f t="shared" si="37"/>
        <v>0</v>
      </c>
      <c r="BI194" s="151">
        <f t="shared" si="38"/>
        <v>0</v>
      </c>
      <c r="BJ194" s="14" t="s">
        <v>137</v>
      </c>
      <c r="BK194" s="152">
        <f t="shared" si="39"/>
        <v>25</v>
      </c>
      <c r="BL194" s="14" t="s">
        <v>162</v>
      </c>
      <c r="BM194" s="150" t="s">
        <v>332</v>
      </c>
    </row>
    <row r="195" spans="1:65" s="12" customFormat="1" ht="22.9" customHeight="1">
      <c r="B195" s="127"/>
      <c r="D195" s="128" t="s">
        <v>70</v>
      </c>
      <c r="E195" s="137" t="s">
        <v>465</v>
      </c>
      <c r="F195" s="137" t="s">
        <v>466</v>
      </c>
      <c r="J195" s="138">
        <f>BK195</f>
        <v>2978.4009999999998</v>
      </c>
      <c r="L195" s="127"/>
      <c r="M195" s="131"/>
      <c r="N195" s="132"/>
      <c r="O195" s="132"/>
      <c r="P195" s="133">
        <f>SUM(P196:P207)</f>
        <v>0</v>
      </c>
      <c r="Q195" s="132"/>
      <c r="R195" s="133">
        <f>SUM(R196:R207)</f>
        <v>0</v>
      </c>
      <c r="S195" s="132"/>
      <c r="T195" s="134">
        <f>SUM(T196:T207)</f>
        <v>0</v>
      </c>
      <c r="AR195" s="128" t="s">
        <v>137</v>
      </c>
      <c r="AT195" s="135" t="s">
        <v>70</v>
      </c>
      <c r="AU195" s="135" t="s">
        <v>79</v>
      </c>
      <c r="AY195" s="128" t="s">
        <v>129</v>
      </c>
      <c r="BK195" s="136">
        <f>SUM(BK196:BK207)</f>
        <v>2978.4009999999998</v>
      </c>
    </row>
    <row r="196" spans="1:65" s="2" customFormat="1" ht="24.2" customHeight="1">
      <c r="A196" s="27"/>
      <c r="B196" s="139"/>
      <c r="C196" s="140" t="s">
        <v>238</v>
      </c>
      <c r="D196" s="140" t="s">
        <v>132</v>
      </c>
      <c r="E196" s="141" t="s">
        <v>475</v>
      </c>
      <c r="F196" s="142" t="s">
        <v>476</v>
      </c>
      <c r="G196" s="143" t="s">
        <v>140</v>
      </c>
      <c r="H196" s="144">
        <v>92.75</v>
      </c>
      <c r="I196" s="144">
        <v>5.79</v>
      </c>
      <c r="J196" s="144">
        <f t="shared" ref="J196:J207" si="40">ROUND(I196*H196,3)</f>
        <v>537.02300000000002</v>
      </c>
      <c r="K196" s="145"/>
      <c r="L196" s="28"/>
      <c r="M196" s="146" t="s">
        <v>1</v>
      </c>
      <c r="N196" s="147" t="s">
        <v>37</v>
      </c>
      <c r="O196" s="148">
        <v>0</v>
      </c>
      <c r="P196" s="148">
        <f t="shared" ref="P196:P207" si="41">O196*H196</f>
        <v>0</v>
      </c>
      <c r="Q196" s="148">
        <v>0</v>
      </c>
      <c r="R196" s="148">
        <f t="shared" ref="R196:R207" si="42">Q196*H196</f>
        <v>0</v>
      </c>
      <c r="S196" s="148">
        <v>0</v>
      </c>
      <c r="T196" s="149">
        <f t="shared" ref="T196:T207" si="43">S196*H196</f>
        <v>0</v>
      </c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R196" s="150" t="s">
        <v>162</v>
      </c>
      <c r="AT196" s="150" t="s">
        <v>132</v>
      </c>
      <c r="AU196" s="150" t="s">
        <v>137</v>
      </c>
      <c r="AY196" s="14" t="s">
        <v>129</v>
      </c>
      <c r="BE196" s="151">
        <f t="shared" ref="BE196:BE207" si="44">IF(N196="základná",J196,0)</f>
        <v>0</v>
      </c>
      <c r="BF196" s="151">
        <f t="shared" ref="BF196:BF207" si="45">IF(N196="znížená",J196,0)</f>
        <v>537.02300000000002</v>
      </c>
      <c r="BG196" s="151">
        <f t="shared" ref="BG196:BG207" si="46">IF(N196="zákl. prenesená",J196,0)</f>
        <v>0</v>
      </c>
      <c r="BH196" s="151">
        <f t="shared" ref="BH196:BH207" si="47">IF(N196="zníž. prenesená",J196,0)</f>
        <v>0</v>
      </c>
      <c r="BI196" s="151">
        <f t="shared" ref="BI196:BI207" si="48">IF(N196="nulová",J196,0)</f>
        <v>0</v>
      </c>
      <c r="BJ196" s="14" t="s">
        <v>137</v>
      </c>
      <c r="BK196" s="152">
        <f t="shared" ref="BK196:BK207" si="49">ROUND(I196*H196,3)</f>
        <v>537.02300000000002</v>
      </c>
      <c r="BL196" s="14" t="s">
        <v>162</v>
      </c>
      <c r="BM196" s="150" t="s">
        <v>336</v>
      </c>
    </row>
    <row r="197" spans="1:65" s="2" customFormat="1" ht="14.45" customHeight="1">
      <c r="A197" s="27"/>
      <c r="B197" s="139"/>
      <c r="C197" s="140" t="s">
        <v>356</v>
      </c>
      <c r="D197" s="140" t="s">
        <v>132</v>
      </c>
      <c r="E197" s="141" t="s">
        <v>468</v>
      </c>
      <c r="F197" s="142" t="s">
        <v>469</v>
      </c>
      <c r="G197" s="143" t="s">
        <v>143</v>
      </c>
      <c r="H197" s="144">
        <v>69.25</v>
      </c>
      <c r="I197" s="144">
        <v>1.19</v>
      </c>
      <c r="J197" s="144">
        <f t="shared" si="40"/>
        <v>82.408000000000001</v>
      </c>
      <c r="K197" s="145"/>
      <c r="L197" s="28"/>
      <c r="M197" s="146" t="s">
        <v>1</v>
      </c>
      <c r="N197" s="147" t="s">
        <v>37</v>
      </c>
      <c r="O197" s="148">
        <v>0</v>
      </c>
      <c r="P197" s="148">
        <f t="shared" si="41"/>
        <v>0</v>
      </c>
      <c r="Q197" s="148">
        <v>0</v>
      </c>
      <c r="R197" s="148">
        <f t="shared" si="42"/>
        <v>0</v>
      </c>
      <c r="S197" s="148">
        <v>0</v>
      </c>
      <c r="T197" s="149">
        <f t="shared" si="43"/>
        <v>0</v>
      </c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R197" s="150" t="s">
        <v>162</v>
      </c>
      <c r="AT197" s="150" t="s">
        <v>132</v>
      </c>
      <c r="AU197" s="150" t="s">
        <v>137</v>
      </c>
      <c r="AY197" s="14" t="s">
        <v>129</v>
      </c>
      <c r="BE197" s="151">
        <f t="shared" si="44"/>
        <v>0</v>
      </c>
      <c r="BF197" s="151">
        <f t="shared" si="45"/>
        <v>82.408000000000001</v>
      </c>
      <c r="BG197" s="151">
        <f t="shared" si="46"/>
        <v>0</v>
      </c>
      <c r="BH197" s="151">
        <f t="shared" si="47"/>
        <v>0</v>
      </c>
      <c r="BI197" s="151">
        <f t="shared" si="48"/>
        <v>0</v>
      </c>
      <c r="BJ197" s="14" t="s">
        <v>137</v>
      </c>
      <c r="BK197" s="152">
        <f t="shared" si="49"/>
        <v>82.408000000000001</v>
      </c>
      <c r="BL197" s="14" t="s">
        <v>162</v>
      </c>
      <c r="BM197" s="150" t="s">
        <v>339</v>
      </c>
    </row>
    <row r="198" spans="1:65" s="2" customFormat="1" ht="14.45" customHeight="1">
      <c r="A198" s="27"/>
      <c r="B198" s="139"/>
      <c r="C198" s="140" t="s">
        <v>242</v>
      </c>
      <c r="D198" s="140" t="s">
        <v>132</v>
      </c>
      <c r="E198" s="141" t="s">
        <v>478</v>
      </c>
      <c r="F198" s="142" t="s">
        <v>479</v>
      </c>
      <c r="G198" s="143" t="s">
        <v>143</v>
      </c>
      <c r="H198" s="144">
        <v>69.25</v>
      </c>
      <c r="I198" s="144">
        <v>2.11</v>
      </c>
      <c r="J198" s="144">
        <f t="shared" si="40"/>
        <v>146.11799999999999</v>
      </c>
      <c r="K198" s="145"/>
      <c r="L198" s="28"/>
      <c r="M198" s="146" t="s">
        <v>1</v>
      </c>
      <c r="N198" s="147" t="s">
        <v>37</v>
      </c>
      <c r="O198" s="148">
        <v>0</v>
      </c>
      <c r="P198" s="148">
        <f t="shared" si="41"/>
        <v>0</v>
      </c>
      <c r="Q198" s="148">
        <v>0</v>
      </c>
      <c r="R198" s="148">
        <f t="shared" si="42"/>
        <v>0</v>
      </c>
      <c r="S198" s="148">
        <v>0</v>
      </c>
      <c r="T198" s="149">
        <f t="shared" si="43"/>
        <v>0</v>
      </c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R198" s="150" t="s">
        <v>162</v>
      </c>
      <c r="AT198" s="150" t="s">
        <v>132</v>
      </c>
      <c r="AU198" s="150" t="s">
        <v>137</v>
      </c>
      <c r="AY198" s="14" t="s">
        <v>129</v>
      </c>
      <c r="BE198" s="151">
        <f t="shared" si="44"/>
        <v>0</v>
      </c>
      <c r="BF198" s="151">
        <f t="shared" si="45"/>
        <v>146.11799999999999</v>
      </c>
      <c r="BG198" s="151">
        <f t="shared" si="46"/>
        <v>0</v>
      </c>
      <c r="BH198" s="151">
        <f t="shared" si="47"/>
        <v>0</v>
      </c>
      <c r="BI198" s="151">
        <f t="shared" si="48"/>
        <v>0</v>
      </c>
      <c r="BJ198" s="14" t="s">
        <v>137</v>
      </c>
      <c r="BK198" s="152">
        <f t="shared" si="49"/>
        <v>146.11799999999999</v>
      </c>
      <c r="BL198" s="14" t="s">
        <v>162</v>
      </c>
      <c r="BM198" s="150" t="s">
        <v>343</v>
      </c>
    </row>
    <row r="199" spans="1:65" s="2" customFormat="1" ht="14.45" customHeight="1">
      <c r="A199" s="27"/>
      <c r="B199" s="139"/>
      <c r="C199" s="153" t="s">
        <v>363</v>
      </c>
      <c r="D199" s="153" t="s">
        <v>202</v>
      </c>
      <c r="E199" s="154" t="s">
        <v>482</v>
      </c>
      <c r="F199" s="155" t="s">
        <v>483</v>
      </c>
      <c r="G199" s="156" t="s">
        <v>143</v>
      </c>
      <c r="H199" s="157">
        <v>69.25</v>
      </c>
      <c r="I199" s="157">
        <v>1.81</v>
      </c>
      <c r="J199" s="157">
        <f t="shared" si="40"/>
        <v>125.343</v>
      </c>
      <c r="K199" s="158"/>
      <c r="L199" s="159"/>
      <c r="M199" s="160" t="s">
        <v>1</v>
      </c>
      <c r="N199" s="161" t="s">
        <v>37</v>
      </c>
      <c r="O199" s="148">
        <v>0</v>
      </c>
      <c r="P199" s="148">
        <f t="shared" si="41"/>
        <v>0</v>
      </c>
      <c r="Q199" s="148">
        <v>0</v>
      </c>
      <c r="R199" s="148">
        <f t="shared" si="42"/>
        <v>0</v>
      </c>
      <c r="S199" s="148">
        <v>0</v>
      </c>
      <c r="T199" s="149">
        <f t="shared" si="43"/>
        <v>0</v>
      </c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R199" s="150" t="s">
        <v>190</v>
      </c>
      <c r="AT199" s="150" t="s">
        <v>202</v>
      </c>
      <c r="AU199" s="150" t="s">
        <v>137</v>
      </c>
      <c r="AY199" s="14" t="s">
        <v>129</v>
      </c>
      <c r="BE199" s="151">
        <f t="shared" si="44"/>
        <v>0</v>
      </c>
      <c r="BF199" s="151">
        <f t="shared" si="45"/>
        <v>125.343</v>
      </c>
      <c r="BG199" s="151">
        <f t="shared" si="46"/>
        <v>0</v>
      </c>
      <c r="BH199" s="151">
        <f t="shared" si="47"/>
        <v>0</v>
      </c>
      <c r="BI199" s="151">
        <f t="shared" si="48"/>
        <v>0</v>
      </c>
      <c r="BJ199" s="14" t="s">
        <v>137</v>
      </c>
      <c r="BK199" s="152">
        <f t="shared" si="49"/>
        <v>125.343</v>
      </c>
      <c r="BL199" s="14" t="s">
        <v>162</v>
      </c>
      <c r="BM199" s="150" t="s">
        <v>348</v>
      </c>
    </row>
    <row r="200" spans="1:65" s="2" customFormat="1" ht="24.2" customHeight="1">
      <c r="A200" s="27"/>
      <c r="B200" s="139"/>
      <c r="C200" s="140" t="s">
        <v>246</v>
      </c>
      <c r="D200" s="140" t="s">
        <v>132</v>
      </c>
      <c r="E200" s="141" t="s">
        <v>471</v>
      </c>
      <c r="F200" s="142" t="s">
        <v>472</v>
      </c>
      <c r="G200" s="143" t="s">
        <v>140</v>
      </c>
      <c r="H200" s="144">
        <v>92.75</v>
      </c>
      <c r="I200" s="144">
        <v>2.88</v>
      </c>
      <c r="J200" s="144">
        <f t="shared" si="40"/>
        <v>267.12</v>
      </c>
      <c r="K200" s="145"/>
      <c r="L200" s="28"/>
      <c r="M200" s="146" t="s">
        <v>1</v>
      </c>
      <c r="N200" s="147" t="s">
        <v>37</v>
      </c>
      <c r="O200" s="148">
        <v>0</v>
      </c>
      <c r="P200" s="148">
        <f t="shared" si="41"/>
        <v>0</v>
      </c>
      <c r="Q200" s="148">
        <v>0</v>
      </c>
      <c r="R200" s="148">
        <f t="shared" si="42"/>
        <v>0</v>
      </c>
      <c r="S200" s="148">
        <v>0</v>
      </c>
      <c r="T200" s="149">
        <f t="shared" si="43"/>
        <v>0</v>
      </c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R200" s="150" t="s">
        <v>162</v>
      </c>
      <c r="AT200" s="150" t="s">
        <v>132</v>
      </c>
      <c r="AU200" s="150" t="s">
        <v>137</v>
      </c>
      <c r="AY200" s="14" t="s">
        <v>129</v>
      </c>
      <c r="BE200" s="151">
        <f t="shared" si="44"/>
        <v>0</v>
      </c>
      <c r="BF200" s="151">
        <f t="shared" si="45"/>
        <v>267.12</v>
      </c>
      <c r="BG200" s="151">
        <f t="shared" si="46"/>
        <v>0</v>
      </c>
      <c r="BH200" s="151">
        <f t="shared" si="47"/>
        <v>0</v>
      </c>
      <c r="BI200" s="151">
        <f t="shared" si="48"/>
        <v>0</v>
      </c>
      <c r="BJ200" s="14" t="s">
        <v>137</v>
      </c>
      <c r="BK200" s="152">
        <f t="shared" si="49"/>
        <v>267.12</v>
      </c>
      <c r="BL200" s="14" t="s">
        <v>162</v>
      </c>
      <c r="BM200" s="150" t="s">
        <v>352</v>
      </c>
    </row>
    <row r="201" spans="1:65" s="2" customFormat="1" ht="14.45" customHeight="1">
      <c r="A201" s="27"/>
      <c r="B201" s="139"/>
      <c r="C201" s="140" t="s">
        <v>370</v>
      </c>
      <c r="D201" s="140" t="s">
        <v>132</v>
      </c>
      <c r="E201" s="141" t="s">
        <v>485</v>
      </c>
      <c r="F201" s="142" t="s">
        <v>486</v>
      </c>
      <c r="G201" s="143" t="s">
        <v>140</v>
      </c>
      <c r="H201" s="144">
        <v>92.75</v>
      </c>
      <c r="I201" s="144">
        <v>7.67</v>
      </c>
      <c r="J201" s="144">
        <f t="shared" si="40"/>
        <v>711.39300000000003</v>
      </c>
      <c r="K201" s="145"/>
      <c r="L201" s="28"/>
      <c r="M201" s="146" t="s">
        <v>1</v>
      </c>
      <c r="N201" s="147" t="s">
        <v>37</v>
      </c>
      <c r="O201" s="148">
        <v>0</v>
      </c>
      <c r="P201" s="148">
        <f t="shared" si="41"/>
        <v>0</v>
      </c>
      <c r="Q201" s="148">
        <v>0</v>
      </c>
      <c r="R201" s="148">
        <f t="shared" si="42"/>
        <v>0</v>
      </c>
      <c r="S201" s="148">
        <v>0</v>
      </c>
      <c r="T201" s="149">
        <f t="shared" si="43"/>
        <v>0</v>
      </c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R201" s="150" t="s">
        <v>162</v>
      </c>
      <c r="AT201" s="150" t="s">
        <v>132</v>
      </c>
      <c r="AU201" s="150" t="s">
        <v>137</v>
      </c>
      <c r="AY201" s="14" t="s">
        <v>129</v>
      </c>
      <c r="BE201" s="151">
        <f t="shared" si="44"/>
        <v>0</v>
      </c>
      <c r="BF201" s="151">
        <f t="shared" si="45"/>
        <v>711.39300000000003</v>
      </c>
      <c r="BG201" s="151">
        <f t="shared" si="46"/>
        <v>0</v>
      </c>
      <c r="BH201" s="151">
        <f t="shared" si="47"/>
        <v>0</v>
      </c>
      <c r="BI201" s="151">
        <f t="shared" si="48"/>
        <v>0</v>
      </c>
      <c r="BJ201" s="14" t="s">
        <v>137</v>
      </c>
      <c r="BK201" s="152">
        <f t="shared" si="49"/>
        <v>711.39300000000003</v>
      </c>
      <c r="BL201" s="14" t="s">
        <v>162</v>
      </c>
      <c r="BM201" s="150" t="s">
        <v>355</v>
      </c>
    </row>
    <row r="202" spans="1:65" s="2" customFormat="1" ht="14.45" customHeight="1">
      <c r="A202" s="27"/>
      <c r="B202" s="139"/>
      <c r="C202" s="153" t="s">
        <v>249</v>
      </c>
      <c r="D202" s="153" t="s">
        <v>202</v>
      </c>
      <c r="E202" s="154" t="s">
        <v>489</v>
      </c>
      <c r="F202" s="155" t="s">
        <v>490</v>
      </c>
      <c r="G202" s="156" t="s">
        <v>140</v>
      </c>
      <c r="H202" s="157">
        <v>106.663</v>
      </c>
      <c r="I202" s="157">
        <v>7.72</v>
      </c>
      <c r="J202" s="157">
        <f t="shared" si="40"/>
        <v>823.43799999999999</v>
      </c>
      <c r="K202" s="158"/>
      <c r="L202" s="159"/>
      <c r="M202" s="160" t="s">
        <v>1</v>
      </c>
      <c r="N202" s="161" t="s">
        <v>37</v>
      </c>
      <c r="O202" s="148">
        <v>0</v>
      </c>
      <c r="P202" s="148">
        <f t="shared" si="41"/>
        <v>0</v>
      </c>
      <c r="Q202" s="148">
        <v>0</v>
      </c>
      <c r="R202" s="148">
        <f t="shared" si="42"/>
        <v>0</v>
      </c>
      <c r="S202" s="148">
        <v>0</v>
      </c>
      <c r="T202" s="149">
        <f t="shared" si="43"/>
        <v>0</v>
      </c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R202" s="150" t="s">
        <v>190</v>
      </c>
      <c r="AT202" s="150" t="s">
        <v>202</v>
      </c>
      <c r="AU202" s="150" t="s">
        <v>137</v>
      </c>
      <c r="AY202" s="14" t="s">
        <v>129</v>
      </c>
      <c r="BE202" s="151">
        <f t="shared" si="44"/>
        <v>0</v>
      </c>
      <c r="BF202" s="151">
        <f t="shared" si="45"/>
        <v>823.43799999999999</v>
      </c>
      <c r="BG202" s="151">
        <f t="shared" si="46"/>
        <v>0</v>
      </c>
      <c r="BH202" s="151">
        <f t="shared" si="47"/>
        <v>0</v>
      </c>
      <c r="BI202" s="151">
        <f t="shared" si="48"/>
        <v>0</v>
      </c>
      <c r="BJ202" s="14" t="s">
        <v>137</v>
      </c>
      <c r="BK202" s="152">
        <f t="shared" si="49"/>
        <v>823.43799999999999</v>
      </c>
      <c r="BL202" s="14" t="s">
        <v>162</v>
      </c>
      <c r="BM202" s="150" t="s">
        <v>359</v>
      </c>
    </row>
    <row r="203" spans="1:65" s="2" customFormat="1" ht="14.45" customHeight="1">
      <c r="A203" s="27"/>
      <c r="B203" s="139"/>
      <c r="C203" s="140" t="s">
        <v>377</v>
      </c>
      <c r="D203" s="140" t="s">
        <v>132</v>
      </c>
      <c r="E203" s="141" t="s">
        <v>492</v>
      </c>
      <c r="F203" s="142" t="s">
        <v>493</v>
      </c>
      <c r="G203" s="143" t="s">
        <v>140</v>
      </c>
      <c r="H203" s="144">
        <v>92.75</v>
      </c>
      <c r="I203" s="144">
        <v>1.04</v>
      </c>
      <c r="J203" s="144">
        <f t="shared" si="40"/>
        <v>96.46</v>
      </c>
      <c r="K203" s="145"/>
      <c r="L203" s="28"/>
      <c r="M203" s="146" t="s">
        <v>1</v>
      </c>
      <c r="N203" s="147" t="s">
        <v>37</v>
      </c>
      <c r="O203" s="148">
        <v>0</v>
      </c>
      <c r="P203" s="148">
        <f t="shared" si="41"/>
        <v>0</v>
      </c>
      <c r="Q203" s="148">
        <v>0</v>
      </c>
      <c r="R203" s="148">
        <f t="shared" si="42"/>
        <v>0</v>
      </c>
      <c r="S203" s="148">
        <v>0</v>
      </c>
      <c r="T203" s="149">
        <f t="shared" si="43"/>
        <v>0</v>
      </c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R203" s="150" t="s">
        <v>162</v>
      </c>
      <c r="AT203" s="150" t="s">
        <v>132</v>
      </c>
      <c r="AU203" s="150" t="s">
        <v>137</v>
      </c>
      <c r="AY203" s="14" t="s">
        <v>129</v>
      </c>
      <c r="BE203" s="151">
        <f t="shared" si="44"/>
        <v>0</v>
      </c>
      <c r="BF203" s="151">
        <f t="shared" si="45"/>
        <v>96.46</v>
      </c>
      <c r="BG203" s="151">
        <f t="shared" si="46"/>
        <v>0</v>
      </c>
      <c r="BH203" s="151">
        <f t="shared" si="47"/>
        <v>0</v>
      </c>
      <c r="BI203" s="151">
        <f t="shared" si="48"/>
        <v>0</v>
      </c>
      <c r="BJ203" s="14" t="s">
        <v>137</v>
      </c>
      <c r="BK203" s="152">
        <f t="shared" si="49"/>
        <v>96.46</v>
      </c>
      <c r="BL203" s="14" t="s">
        <v>162</v>
      </c>
      <c r="BM203" s="150" t="s">
        <v>362</v>
      </c>
    </row>
    <row r="204" spans="1:65" s="2" customFormat="1" ht="24.2" customHeight="1">
      <c r="A204" s="27"/>
      <c r="B204" s="139"/>
      <c r="C204" s="140" t="s">
        <v>253</v>
      </c>
      <c r="D204" s="140" t="s">
        <v>132</v>
      </c>
      <c r="E204" s="141" t="s">
        <v>496</v>
      </c>
      <c r="F204" s="142" t="s">
        <v>497</v>
      </c>
      <c r="G204" s="143" t="s">
        <v>140</v>
      </c>
      <c r="H204" s="144">
        <v>92.75</v>
      </c>
      <c r="I204" s="144">
        <v>0.79</v>
      </c>
      <c r="J204" s="144">
        <f t="shared" si="40"/>
        <v>73.272999999999996</v>
      </c>
      <c r="K204" s="145"/>
      <c r="L204" s="28"/>
      <c r="M204" s="146" t="s">
        <v>1</v>
      </c>
      <c r="N204" s="147" t="s">
        <v>37</v>
      </c>
      <c r="O204" s="148">
        <v>0</v>
      </c>
      <c r="P204" s="148">
        <f t="shared" si="41"/>
        <v>0</v>
      </c>
      <c r="Q204" s="148">
        <v>0</v>
      </c>
      <c r="R204" s="148">
        <f t="shared" si="42"/>
        <v>0</v>
      </c>
      <c r="S204" s="148">
        <v>0</v>
      </c>
      <c r="T204" s="149">
        <f t="shared" si="43"/>
        <v>0</v>
      </c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R204" s="150" t="s">
        <v>162</v>
      </c>
      <c r="AT204" s="150" t="s">
        <v>132</v>
      </c>
      <c r="AU204" s="150" t="s">
        <v>137</v>
      </c>
      <c r="AY204" s="14" t="s">
        <v>129</v>
      </c>
      <c r="BE204" s="151">
        <f t="shared" si="44"/>
        <v>0</v>
      </c>
      <c r="BF204" s="151">
        <f t="shared" si="45"/>
        <v>73.272999999999996</v>
      </c>
      <c r="BG204" s="151">
        <f t="shared" si="46"/>
        <v>0</v>
      </c>
      <c r="BH204" s="151">
        <f t="shared" si="47"/>
        <v>0</v>
      </c>
      <c r="BI204" s="151">
        <f t="shared" si="48"/>
        <v>0</v>
      </c>
      <c r="BJ204" s="14" t="s">
        <v>137</v>
      </c>
      <c r="BK204" s="152">
        <f t="shared" si="49"/>
        <v>73.272999999999996</v>
      </c>
      <c r="BL204" s="14" t="s">
        <v>162</v>
      </c>
      <c r="BM204" s="150" t="s">
        <v>366</v>
      </c>
    </row>
    <row r="205" spans="1:65" s="2" customFormat="1" ht="14.45" customHeight="1">
      <c r="A205" s="27"/>
      <c r="B205" s="139"/>
      <c r="C205" s="140" t="s">
        <v>384</v>
      </c>
      <c r="D205" s="140" t="s">
        <v>132</v>
      </c>
      <c r="E205" s="141" t="s">
        <v>502</v>
      </c>
      <c r="F205" s="142" t="s">
        <v>503</v>
      </c>
      <c r="G205" s="143" t="s">
        <v>143</v>
      </c>
      <c r="H205" s="144">
        <v>14.4</v>
      </c>
      <c r="I205" s="144">
        <v>2.4700000000000002</v>
      </c>
      <c r="J205" s="144">
        <f t="shared" si="40"/>
        <v>35.567999999999998</v>
      </c>
      <c r="K205" s="145"/>
      <c r="L205" s="28"/>
      <c r="M205" s="146" t="s">
        <v>1</v>
      </c>
      <c r="N205" s="147" t="s">
        <v>37</v>
      </c>
      <c r="O205" s="148">
        <v>0</v>
      </c>
      <c r="P205" s="148">
        <f t="shared" si="41"/>
        <v>0</v>
      </c>
      <c r="Q205" s="148">
        <v>0</v>
      </c>
      <c r="R205" s="148">
        <f t="shared" si="42"/>
        <v>0</v>
      </c>
      <c r="S205" s="148">
        <v>0</v>
      </c>
      <c r="T205" s="149">
        <f t="shared" si="43"/>
        <v>0</v>
      </c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R205" s="150" t="s">
        <v>162</v>
      </c>
      <c r="AT205" s="150" t="s">
        <v>132</v>
      </c>
      <c r="AU205" s="150" t="s">
        <v>137</v>
      </c>
      <c r="AY205" s="14" t="s">
        <v>129</v>
      </c>
      <c r="BE205" s="151">
        <f t="shared" si="44"/>
        <v>0</v>
      </c>
      <c r="BF205" s="151">
        <f t="shared" si="45"/>
        <v>35.567999999999998</v>
      </c>
      <c r="BG205" s="151">
        <f t="shared" si="46"/>
        <v>0</v>
      </c>
      <c r="BH205" s="151">
        <f t="shared" si="47"/>
        <v>0</v>
      </c>
      <c r="BI205" s="151">
        <f t="shared" si="48"/>
        <v>0</v>
      </c>
      <c r="BJ205" s="14" t="s">
        <v>137</v>
      </c>
      <c r="BK205" s="152">
        <f t="shared" si="49"/>
        <v>35.567999999999998</v>
      </c>
      <c r="BL205" s="14" t="s">
        <v>162</v>
      </c>
      <c r="BM205" s="150" t="s">
        <v>369</v>
      </c>
    </row>
    <row r="206" spans="1:65" s="2" customFormat="1" ht="24.2" customHeight="1">
      <c r="A206" s="27"/>
      <c r="B206" s="139"/>
      <c r="C206" s="153" t="s">
        <v>256</v>
      </c>
      <c r="D206" s="153" t="s">
        <v>202</v>
      </c>
      <c r="E206" s="154" t="s">
        <v>505</v>
      </c>
      <c r="F206" s="155" t="s">
        <v>506</v>
      </c>
      <c r="G206" s="156" t="s">
        <v>143</v>
      </c>
      <c r="H206" s="157">
        <v>14.4</v>
      </c>
      <c r="I206" s="157">
        <v>4.2300000000000004</v>
      </c>
      <c r="J206" s="157">
        <f t="shared" si="40"/>
        <v>60.911999999999999</v>
      </c>
      <c r="K206" s="158"/>
      <c r="L206" s="159"/>
      <c r="M206" s="160" t="s">
        <v>1</v>
      </c>
      <c r="N206" s="161" t="s">
        <v>37</v>
      </c>
      <c r="O206" s="148">
        <v>0</v>
      </c>
      <c r="P206" s="148">
        <f t="shared" si="41"/>
        <v>0</v>
      </c>
      <c r="Q206" s="148">
        <v>0</v>
      </c>
      <c r="R206" s="148">
        <f t="shared" si="42"/>
        <v>0</v>
      </c>
      <c r="S206" s="148">
        <v>0</v>
      </c>
      <c r="T206" s="149">
        <f t="shared" si="43"/>
        <v>0</v>
      </c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R206" s="150" t="s">
        <v>190</v>
      </c>
      <c r="AT206" s="150" t="s">
        <v>202</v>
      </c>
      <c r="AU206" s="150" t="s">
        <v>137</v>
      </c>
      <c r="AY206" s="14" t="s">
        <v>129</v>
      </c>
      <c r="BE206" s="151">
        <f t="shared" si="44"/>
        <v>0</v>
      </c>
      <c r="BF206" s="151">
        <f t="shared" si="45"/>
        <v>60.911999999999999</v>
      </c>
      <c r="BG206" s="151">
        <f t="shared" si="46"/>
        <v>0</v>
      </c>
      <c r="BH206" s="151">
        <f t="shared" si="47"/>
        <v>0</v>
      </c>
      <c r="BI206" s="151">
        <f t="shared" si="48"/>
        <v>0</v>
      </c>
      <c r="BJ206" s="14" t="s">
        <v>137</v>
      </c>
      <c r="BK206" s="152">
        <f t="shared" si="49"/>
        <v>60.911999999999999</v>
      </c>
      <c r="BL206" s="14" t="s">
        <v>162</v>
      </c>
      <c r="BM206" s="150" t="s">
        <v>373</v>
      </c>
    </row>
    <row r="207" spans="1:65" s="2" customFormat="1" ht="24.2" customHeight="1">
      <c r="A207" s="27"/>
      <c r="B207" s="139"/>
      <c r="C207" s="140" t="s">
        <v>391</v>
      </c>
      <c r="D207" s="140" t="s">
        <v>132</v>
      </c>
      <c r="E207" s="141" t="s">
        <v>1079</v>
      </c>
      <c r="F207" s="142" t="s">
        <v>510</v>
      </c>
      <c r="G207" s="143" t="s">
        <v>313</v>
      </c>
      <c r="H207" s="144">
        <v>55.673999999999999</v>
      </c>
      <c r="I207" s="144">
        <v>0.34747114000000001</v>
      </c>
      <c r="J207" s="144">
        <f t="shared" si="40"/>
        <v>19.344999999999999</v>
      </c>
      <c r="K207" s="145"/>
      <c r="L207" s="28"/>
      <c r="M207" s="146" t="s">
        <v>1</v>
      </c>
      <c r="N207" s="147" t="s">
        <v>37</v>
      </c>
      <c r="O207" s="148">
        <v>0</v>
      </c>
      <c r="P207" s="148">
        <f t="shared" si="41"/>
        <v>0</v>
      </c>
      <c r="Q207" s="148">
        <v>0</v>
      </c>
      <c r="R207" s="148">
        <f t="shared" si="42"/>
        <v>0</v>
      </c>
      <c r="S207" s="148">
        <v>0</v>
      </c>
      <c r="T207" s="149">
        <f t="shared" si="43"/>
        <v>0</v>
      </c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R207" s="150" t="s">
        <v>162</v>
      </c>
      <c r="AT207" s="150" t="s">
        <v>132</v>
      </c>
      <c r="AU207" s="150" t="s">
        <v>137</v>
      </c>
      <c r="AY207" s="14" t="s">
        <v>129</v>
      </c>
      <c r="BE207" s="151">
        <f t="shared" si="44"/>
        <v>0</v>
      </c>
      <c r="BF207" s="151">
        <f t="shared" si="45"/>
        <v>19.344999999999999</v>
      </c>
      <c r="BG207" s="151">
        <f t="shared" si="46"/>
        <v>0</v>
      </c>
      <c r="BH207" s="151">
        <f t="shared" si="47"/>
        <v>0</v>
      </c>
      <c r="BI207" s="151">
        <f t="shared" si="48"/>
        <v>0</v>
      </c>
      <c r="BJ207" s="14" t="s">
        <v>137</v>
      </c>
      <c r="BK207" s="152">
        <f t="shared" si="49"/>
        <v>19.344999999999999</v>
      </c>
      <c r="BL207" s="14" t="s">
        <v>162</v>
      </c>
      <c r="BM207" s="150" t="s">
        <v>1080</v>
      </c>
    </row>
    <row r="208" spans="1:65" s="12" customFormat="1" ht="22.9" customHeight="1">
      <c r="B208" s="127"/>
      <c r="D208" s="128" t="s">
        <v>70</v>
      </c>
      <c r="E208" s="137" t="s">
        <v>535</v>
      </c>
      <c r="F208" s="137" t="s">
        <v>536</v>
      </c>
      <c r="J208" s="138">
        <f>BK208</f>
        <v>790.00800000000004</v>
      </c>
      <c r="L208" s="127"/>
      <c r="M208" s="131"/>
      <c r="N208" s="132"/>
      <c r="O208" s="132"/>
      <c r="P208" s="133">
        <f>SUM(P209:P216)</f>
        <v>0</v>
      </c>
      <c r="Q208" s="132"/>
      <c r="R208" s="133">
        <f>SUM(R209:R216)</f>
        <v>0</v>
      </c>
      <c r="S208" s="132"/>
      <c r="T208" s="134">
        <f>SUM(T209:T216)</f>
        <v>0</v>
      </c>
      <c r="AR208" s="128" t="s">
        <v>137</v>
      </c>
      <c r="AT208" s="135" t="s">
        <v>70</v>
      </c>
      <c r="AU208" s="135" t="s">
        <v>79</v>
      </c>
      <c r="AY208" s="128" t="s">
        <v>129</v>
      </c>
      <c r="BK208" s="136">
        <f>SUM(BK209:BK216)</f>
        <v>790.00800000000004</v>
      </c>
    </row>
    <row r="209" spans="1:65" s="2" customFormat="1" ht="24.2" customHeight="1">
      <c r="A209" s="27"/>
      <c r="B209" s="139"/>
      <c r="C209" s="140" t="s">
        <v>261</v>
      </c>
      <c r="D209" s="140" t="s">
        <v>132</v>
      </c>
      <c r="E209" s="141" t="s">
        <v>548</v>
      </c>
      <c r="F209" s="142" t="s">
        <v>549</v>
      </c>
      <c r="G209" s="143" t="s">
        <v>140</v>
      </c>
      <c r="H209" s="144">
        <v>188.22</v>
      </c>
      <c r="I209" s="144">
        <v>0.79</v>
      </c>
      <c r="J209" s="144">
        <f t="shared" ref="J209:J216" si="50">ROUND(I209*H209,3)</f>
        <v>148.69399999999999</v>
      </c>
      <c r="K209" s="145"/>
      <c r="L209" s="28"/>
      <c r="M209" s="146" t="s">
        <v>1</v>
      </c>
      <c r="N209" s="147" t="s">
        <v>37</v>
      </c>
      <c r="O209" s="148">
        <v>0</v>
      </c>
      <c r="P209" s="148">
        <f t="shared" ref="P209:P216" si="51">O209*H209</f>
        <v>0</v>
      </c>
      <c r="Q209" s="148">
        <v>0</v>
      </c>
      <c r="R209" s="148">
        <f t="shared" ref="R209:R216" si="52">Q209*H209</f>
        <v>0</v>
      </c>
      <c r="S209" s="148">
        <v>0</v>
      </c>
      <c r="T209" s="149">
        <f t="shared" ref="T209:T216" si="53">S209*H209</f>
        <v>0</v>
      </c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R209" s="150" t="s">
        <v>162</v>
      </c>
      <c r="AT209" s="150" t="s">
        <v>132</v>
      </c>
      <c r="AU209" s="150" t="s">
        <v>137</v>
      </c>
      <c r="AY209" s="14" t="s">
        <v>129</v>
      </c>
      <c r="BE209" s="151">
        <f t="shared" ref="BE209:BE216" si="54">IF(N209="základná",J209,0)</f>
        <v>0</v>
      </c>
      <c r="BF209" s="151">
        <f t="shared" ref="BF209:BF216" si="55">IF(N209="znížená",J209,0)</f>
        <v>148.69399999999999</v>
      </c>
      <c r="BG209" s="151">
        <f t="shared" ref="BG209:BG216" si="56">IF(N209="zákl. prenesená",J209,0)</f>
        <v>0</v>
      </c>
      <c r="BH209" s="151">
        <f t="shared" ref="BH209:BH216" si="57">IF(N209="zníž. prenesená",J209,0)</f>
        <v>0</v>
      </c>
      <c r="BI209" s="151">
        <f t="shared" ref="BI209:BI216" si="58">IF(N209="nulová",J209,0)</f>
        <v>0</v>
      </c>
      <c r="BJ209" s="14" t="s">
        <v>137</v>
      </c>
      <c r="BK209" s="152">
        <f t="shared" ref="BK209:BK216" si="59">ROUND(I209*H209,3)</f>
        <v>148.69399999999999</v>
      </c>
      <c r="BL209" s="14" t="s">
        <v>162</v>
      </c>
      <c r="BM209" s="150" t="s">
        <v>380</v>
      </c>
    </row>
    <row r="210" spans="1:65" s="2" customFormat="1" ht="24.2" customHeight="1">
      <c r="A210" s="27"/>
      <c r="B210" s="139"/>
      <c r="C210" s="140" t="s">
        <v>398</v>
      </c>
      <c r="D210" s="140" t="s">
        <v>132</v>
      </c>
      <c r="E210" s="141" t="s">
        <v>537</v>
      </c>
      <c r="F210" s="142" t="s">
        <v>538</v>
      </c>
      <c r="G210" s="143" t="s">
        <v>140</v>
      </c>
      <c r="H210" s="144">
        <v>100</v>
      </c>
      <c r="I210" s="144">
        <v>0.77</v>
      </c>
      <c r="J210" s="144">
        <f t="shared" si="50"/>
        <v>77</v>
      </c>
      <c r="K210" s="145"/>
      <c r="L210" s="28"/>
      <c r="M210" s="146" t="s">
        <v>1</v>
      </c>
      <c r="N210" s="147" t="s">
        <v>37</v>
      </c>
      <c r="O210" s="148">
        <v>0</v>
      </c>
      <c r="P210" s="148">
        <f t="shared" si="51"/>
        <v>0</v>
      </c>
      <c r="Q210" s="148">
        <v>0</v>
      </c>
      <c r="R210" s="148">
        <f t="shared" si="52"/>
        <v>0</v>
      </c>
      <c r="S210" s="148">
        <v>0</v>
      </c>
      <c r="T210" s="149">
        <f t="shared" si="53"/>
        <v>0</v>
      </c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R210" s="150" t="s">
        <v>162</v>
      </c>
      <c r="AT210" s="150" t="s">
        <v>132</v>
      </c>
      <c r="AU210" s="150" t="s">
        <v>137</v>
      </c>
      <c r="AY210" s="14" t="s">
        <v>129</v>
      </c>
      <c r="BE210" s="151">
        <f t="shared" si="54"/>
        <v>0</v>
      </c>
      <c r="BF210" s="151">
        <f t="shared" si="55"/>
        <v>77</v>
      </c>
      <c r="BG210" s="151">
        <f t="shared" si="56"/>
        <v>0</v>
      </c>
      <c r="BH210" s="151">
        <f t="shared" si="57"/>
        <v>0</v>
      </c>
      <c r="BI210" s="151">
        <f t="shared" si="58"/>
        <v>0</v>
      </c>
      <c r="BJ210" s="14" t="s">
        <v>137</v>
      </c>
      <c r="BK210" s="152">
        <f t="shared" si="59"/>
        <v>77</v>
      </c>
      <c r="BL210" s="14" t="s">
        <v>162</v>
      </c>
      <c r="BM210" s="150" t="s">
        <v>383</v>
      </c>
    </row>
    <row r="211" spans="1:65" s="2" customFormat="1" ht="24.2" customHeight="1">
      <c r="A211" s="27"/>
      <c r="B211" s="139"/>
      <c r="C211" s="140" t="s">
        <v>264</v>
      </c>
      <c r="D211" s="140" t="s">
        <v>132</v>
      </c>
      <c r="E211" s="141" t="s">
        <v>541</v>
      </c>
      <c r="F211" s="142" t="s">
        <v>542</v>
      </c>
      <c r="G211" s="143" t="s">
        <v>140</v>
      </c>
      <c r="H211" s="144">
        <v>100</v>
      </c>
      <c r="I211" s="144">
        <v>1.04</v>
      </c>
      <c r="J211" s="144">
        <f t="shared" si="50"/>
        <v>104</v>
      </c>
      <c r="K211" s="145"/>
      <c r="L211" s="28"/>
      <c r="M211" s="146" t="s">
        <v>1</v>
      </c>
      <c r="N211" s="147" t="s">
        <v>37</v>
      </c>
      <c r="O211" s="148">
        <v>0</v>
      </c>
      <c r="P211" s="148">
        <f t="shared" si="51"/>
        <v>0</v>
      </c>
      <c r="Q211" s="148">
        <v>0</v>
      </c>
      <c r="R211" s="148">
        <f t="shared" si="52"/>
        <v>0</v>
      </c>
      <c r="S211" s="148">
        <v>0</v>
      </c>
      <c r="T211" s="149">
        <f t="shared" si="53"/>
        <v>0</v>
      </c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R211" s="150" t="s">
        <v>162</v>
      </c>
      <c r="AT211" s="150" t="s">
        <v>132</v>
      </c>
      <c r="AU211" s="150" t="s">
        <v>137</v>
      </c>
      <c r="AY211" s="14" t="s">
        <v>129</v>
      </c>
      <c r="BE211" s="151">
        <f t="shared" si="54"/>
        <v>0</v>
      </c>
      <c r="BF211" s="151">
        <f t="shared" si="55"/>
        <v>104</v>
      </c>
      <c r="BG211" s="151">
        <f t="shared" si="56"/>
        <v>0</v>
      </c>
      <c r="BH211" s="151">
        <f t="shared" si="57"/>
        <v>0</v>
      </c>
      <c r="BI211" s="151">
        <f t="shared" si="58"/>
        <v>0</v>
      </c>
      <c r="BJ211" s="14" t="s">
        <v>137</v>
      </c>
      <c r="BK211" s="152">
        <f t="shared" si="59"/>
        <v>104</v>
      </c>
      <c r="BL211" s="14" t="s">
        <v>162</v>
      </c>
      <c r="BM211" s="150" t="s">
        <v>387</v>
      </c>
    </row>
    <row r="212" spans="1:65" s="2" customFormat="1" ht="24.2" customHeight="1">
      <c r="A212" s="27"/>
      <c r="B212" s="139"/>
      <c r="C212" s="140" t="s">
        <v>405</v>
      </c>
      <c r="D212" s="140" t="s">
        <v>132</v>
      </c>
      <c r="E212" s="141" t="s">
        <v>544</v>
      </c>
      <c r="F212" s="142" t="s">
        <v>545</v>
      </c>
      <c r="G212" s="143" t="s">
        <v>143</v>
      </c>
      <c r="H212" s="144">
        <v>176</v>
      </c>
      <c r="I212" s="144">
        <v>0.34</v>
      </c>
      <c r="J212" s="144">
        <f t="shared" si="50"/>
        <v>59.84</v>
      </c>
      <c r="K212" s="145"/>
      <c r="L212" s="28"/>
      <c r="M212" s="146" t="s">
        <v>1</v>
      </c>
      <c r="N212" s="147" t="s">
        <v>37</v>
      </c>
      <c r="O212" s="148">
        <v>0</v>
      </c>
      <c r="P212" s="148">
        <f t="shared" si="51"/>
        <v>0</v>
      </c>
      <c r="Q212" s="148">
        <v>0</v>
      </c>
      <c r="R212" s="148">
        <f t="shared" si="52"/>
        <v>0</v>
      </c>
      <c r="S212" s="148">
        <v>0</v>
      </c>
      <c r="T212" s="149">
        <f t="shared" si="53"/>
        <v>0</v>
      </c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R212" s="150" t="s">
        <v>162</v>
      </c>
      <c r="AT212" s="150" t="s">
        <v>132</v>
      </c>
      <c r="AU212" s="150" t="s">
        <v>137</v>
      </c>
      <c r="AY212" s="14" t="s">
        <v>129</v>
      </c>
      <c r="BE212" s="151">
        <f t="shared" si="54"/>
        <v>0</v>
      </c>
      <c r="BF212" s="151">
        <f t="shared" si="55"/>
        <v>59.84</v>
      </c>
      <c r="BG212" s="151">
        <f t="shared" si="56"/>
        <v>0</v>
      </c>
      <c r="BH212" s="151">
        <f t="shared" si="57"/>
        <v>0</v>
      </c>
      <c r="BI212" s="151">
        <f t="shared" si="58"/>
        <v>0</v>
      </c>
      <c r="BJ212" s="14" t="s">
        <v>137</v>
      </c>
      <c r="BK212" s="152">
        <f t="shared" si="59"/>
        <v>59.84</v>
      </c>
      <c r="BL212" s="14" t="s">
        <v>162</v>
      </c>
      <c r="BM212" s="150" t="s">
        <v>390</v>
      </c>
    </row>
    <row r="213" spans="1:65" s="2" customFormat="1" ht="24.2" customHeight="1">
      <c r="A213" s="27"/>
      <c r="B213" s="139"/>
      <c r="C213" s="140" t="s">
        <v>268</v>
      </c>
      <c r="D213" s="140" t="s">
        <v>132</v>
      </c>
      <c r="E213" s="141" t="s">
        <v>551</v>
      </c>
      <c r="F213" s="142" t="s">
        <v>1081</v>
      </c>
      <c r="G213" s="143" t="s">
        <v>140</v>
      </c>
      <c r="H213" s="144">
        <v>188.22</v>
      </c>
      <c r="I213" s="144">
        <v>0.88</v>
      </c>
      <c r="J213" s="144">
        <f t="shared" si="50"/>
        <v>165.63399999999999</v>
      </c>
      <c r="K213" s="145"/>
      <c r="L213" s="28"/>
      <c r="M213" s="146" t="s">
        <v>1</v>
      </c>
      <c r="N213" s="147" t="s">
        <v>37</v>
      </c>
      <c r="O213" s="148">
        <v>0</v>
      </c>
      <c r="P213" s="148">
        <f t="shared" si="51"/>
        <v>0</v>
      </c>
      <c r="Q213" s="148">
        <v>0</v>
      </c>
      <c r="R213" s="148">
        <f t="shared" si="52"/>
        <v>0</v>
      </c>
      <c r="S213" s="148">
        <v>0</v>
      </c>
      <c r="T213" s="149">
        <f t="shared" si="53"/>
        <v>0</v>
      </c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R213" s="150" t="s">
        <v>162</v>
      </c>
      <c r="AT213" s="150" t="s">
        <v>132</v>
      </c>
      <c r="AU213" s="150" t="s">
        <v>137</v>
      </c>
      <c r="AY213" s="14" t="s">
        <v>129</v>
      </c>
      <c r="BE213" s="151">
        <f t="shared" si="54"/>
        <v>0</v>
      </c>
      <c r="BF213" s="151">
        <f t="shared" si="55"/>
        <v>165.63399999999999</v>
      </c>
      <c r="BG213" s="151">
        <f t="shared" si="56"/>
        <v>0</v>
      </c>
      <c r="BH213" s="151">
        <f t="shared" si="57"/>
        <v>0</v>
      </c>
      <c r="BI213" s="151">
        <f t="shared" si="58"/>
        <v>0</v>
      </c>
      <c r="BJ213" s="14" t="s">
        <v>137</v>
      </c>
      <c r="BK213" s="152">
        <f t="shared" si="59"/>
        <v>165.63399999999999</v>
      </c>
      <c r="BL213" s="14" t="s">
        <v>162</v>
      </c>
      <c r="BM213" s="150" t="s">
        <v>394</v>
      </c>
    </row>
    <row r="214" spans="1:65" s="2" customFormat="1" ht="24.2" customHeight="1">
      <c r="A214" s="27"/>
      <c r="B214" s="139"/>
      <c r="C214" s="140" t="s">
        <v>412</v>
      </c>
      <c r="D214" s="140" t="s">
        <v>132</v>
      </c>
      <c r="E214" s="141" t="s">
        <v>555</v>
      </c>
      <c r="F214" s="142" t="s">
        <v>556</v>
      </c>
      <c r="G214" s="143" t="s">
        <v>143</v>
      </c>
      <c r="H214" s="144">
        <v>32</v>
      </c>
      <c r="I214" s="144">
        <v>4.45</v>
      </c>
      <c r="J214" s="144">
        <f t="shared" si="50"/>
        <v>142.4</v>
      </c>
      <c r="K214" s="145"/>
      <c r="L214" s="28"/>
      <c r="M214" s="146" t="s">
        <v>1</v>
      </c>
      <c r="N214" s="147" t="s">
        <v>37</v>
      </c>
      <c r="O214" s="148">
        <v>0</v>
      </c>
      <c r="P214" s="148">
        <f t="shared" si="51"/>
        <v>0</v>
      </c>
      <c r="Q214" s="148">
        <v>0</v>
      </c>
      <c r="R214" s="148">
        <f t="shared" si="52"/>
        <v>0</v>
      </c>
      <c r="S214" s="148">
        <v>0</v>
      </c>
      <c r="T214" s="149">
        <f t="shared" si="53"/>
        <v>0</v>
      </c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R214" s="150" t="s">
        <v>162</v>
      </c>
      <c r="AT214" s="150" t="s">
        <v>132</v>
      </c>
      <c r="AU214" s="150" t="s">
        <v>137</v>
      </c>
      <c r="AY214" s="14" t="s">
        <v>129</v>
      </c>
      <c r="BE214" s="151">
        <f t="shared" si="54"/>
        <v>0</v>
      </c>
      <c r="BF214" s="151">
        <f t="shared" si="55"/>
        <v>142.4</v>
      </c>
      <c r="BG214" s="151">
        <f t="shared" si="56"/>
        <v>0</v>
      </c>
      <c r="BH214" s="151">
        <f t="shared" si="57"/>
        <v>0</v>
      </c>
      <c r="BI214" s="151">
        <f t="shared" si="58"/>
        <v>0</v>
      </c>
      <c r="BJ214" s="14" t="s">
        <v>137</v>
      </c>
      <c r="BK214" s="152">
        <f t="shared" si="59"/>
        <v>142.4</v>
      </c>
      <c r="BL214" s="14" t="s">
        <v>162</v>
      </c>
      <c r="BM214" s="150" t="s">
        <v>397</v>
      </c>
    </row>
    <row r="215" spans="1:65" s="2" customFormat="1" ht="24.2" customHeight="1">
      <c r="A215" s="27"/>
      <c r="B215" s="139"/>
      <c r="C215" s="140" t="s">
        <v>271</v>
      </c>
      <c r="D215" s="140" t="s">
        <v>132</v>
      </c>
      <c r="E215" s="141" t="s">
        <v>558</v>
      </c>
      <c r="F215" s="142" t="s">
        <v>559</v>
      </c>
      <c r="G215" s="143" t="s">
        <v>143</v>
      </c>
      <c r="H215" s="144">
        <v>20</v>
      </c>
      <c r="I215" s="144">
        <v>3.63</v>
      </c>
      <c r="J215" s="144">
        <f t="shared" si="50"/>
        <v>72.599999999999994</v>
      </c>
      <c r="K215" s="145"/>
      <c r="L215" s="28"/>
      <c r="M215" s="146" t="s">
        <v>1</v>
      </c>
      <c r="N215" s="147" t="s">
        <v>37</v>
      </c>
      <c r="O215" s="148">
        <v>0</v>
      </c>
      <c r="P215" s="148">
        <f t="shared" si="51"/>
        <v>0</v>
      </c>
      <c r="Q215" s="148">
        <v>0</v>
      </c>
      <c r="R215" s="148">
        <f t="shared" si="52"/>
        <v>0</v>
      </c>
      <c r="S215" s="148">
        <v>0</v>
      </c>
      <c r="T215" s="149">
        <f t="shared" si="53"/>
        <v>0</v>
      </c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R215" s="150" t="s">
        <v>162</v>
      </c>
      <c r="AT215" s="150" t="s">
        <v>132</v>
      </c>
      <c r="AU215" s="150" t="s">
        <v>137</v>
      </c>
      <c r="AY215" s="14" t="s">
        <v>129</v>
      </c>
      <c r="BE215" s="151">
        <f t="shared" si="54"/>
        <v>0</v>
      </c>
      <c r="BF215" s="151">
        <f t="shared" si="55"/>
        <v>72.599999999999994</v>
      </c>
      <c r="BG215" s="151">
        <f t="shared" si="56"/>
        <v>0</v>
      </c>
      <c r="BH215" s="151">
        <f t="shared" si="57"/>
        <v>0</v>
      </c>
      <c r="BI215" s="151">
        <f t="shared" si="58"/>
        <v>0</v>
      </c>
      <c r="BJ215" s="14" t="s">
        <v>137</v>
      </c>
      <c r="BK215" s="152">
        <f t="shared" si="59"/>
        <v>72.599999999999994</v>
      </c>
      <c r="BL215" s="14" t="s">
        <v>162</v>
      </c>
      <c r="BM215" s="150" t="s">
        <v>401</v>
      </c>
    </row>
    <row r="216" spans="1:65" s="2" customFormat="1" ht="24.2" customHeight="1">
      <c r="A216" s="27"/>
      <c r="B216" s="139"/>
      <c r="C216" s="140" t="s">
        <v>419</v>
      </c>
      <c r="D216" s="140" t="s">
        <v>132</v>
      </c>
      <c r="E216" s="141" t="s">
        <v>562</v>
      </c>
      <c r="F216" s="142" t="s">
        <v>563</v>
      </c>
      <c r="G216" s="143" t="s">
        <v>241</v>
      </c>
      <c r="H216" s="144">
        <v>8</v>
      </c>
      <c r="I216" s="144">
        <v>2.48</v>
      </c>
      <c r="J216" s="144">
        <f t="shared" si="50"/>
        <v>19.84</v>
      </c>
      <c r="K216" s="145"/>
      <c r="L216" s="28"/>
      <c r="M216" s="146" t="s">
        <v>1</v>
      </c>
      <c r="N216" s="147" t="s">
        <v>37</v>
      </c>
      <c r="O216" s="148">
        <v>0</v>
      </c>
      <c r="P216" s="148">
        <f t="shared" si="51"/>
        <v>0</v>
      </c>
      <c r="Q216" s="148">
        <v>0</v>
      </c>
      <c r="R216" s="148">
        <f t="shared" si="52"/>
        <v>0</v>
      </c>
      <c r="S216" s="148">
        <v>0</v>
      </c>
      <c r="T216" s="149">
        <f t="shared" si="53"/>
        <v>0</v>
      </c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R216" s="150" t="s">
        <v>162</v>
      </c>
      <c r="AT216" s="150" t="s">
        <v>132</v>
      </c>
      <c r="AU216" s="150" t="s">
        <v>137</v>
      </c>
      <c r="AY216" s="14" t="s">
        <v>129</v>
      </c>
      <c r="BE216" s="151">
        <f t="shared" si="54"/>
        <v>0</v>
      </c>
      <c r="BF216" s="151">
        <f t="shared" si="55"/>
        <v>19.84</v>
      </c>
      <c r="BG216" s="151">
        <f t="shared" si="56"/>
        <v>0</v>
      </c>
      <c r="BH216" s="151">
        <f t="shared" si="57"/>
        <v>0</v>
      </c>
      <c r="BI216" s="151">
        <f t="shared" si="58"/>
        <v>0</v>
      </c>
      <c r="BJ216" s="14" t="s">
        <v>137</v>
      </c>
      <c r="BK216" s="152">
        <f t="shared" si="59"/>
        <v>19.84</v>
      </c>
      <c r="BL216" s="14" t="s">
        <v>162</v>
      </c>
      <c r="BM216" s="150" t="s">
        <v>404</v>
      </c>
    </row>
    <row r="217" spans="1:65" s="12" customFormat="1" ht="25.9" customHeight="1">
      <c r="B217" s="127"/>
      <c r="D217" s="128" t="s">
        <v>70</v>
      </c>
      <c r="E217" s="129" t="s">
        <v>577</v>
      </c>
      <c r="F217" s="129" t="s">
        <v>578</v>
      </c>
      <c r="J217" s="130">
        <f>BK217</f>
        <v>385.6</v>
      </c>
      <c r="L217" s="127"/>
      <c r="M217" s="131"/>
      <c r="N217" s="132"/>
      <c r="O217" s="132"/>
      <c r="P217" s="133">
        <f>P218</f>
        <v>0</v>
      </c>
      <c r="Q217" s="132"/>
      <c r="R217" s="133">
        <f>R218</f>
        <v>0</v>
      </c>
      <c r="S217" s="132"/>
      <c r="T217" s="134">
        <f>T218</f>
        <v>0</v>
      </c>
      <c r="AR217" s="128" t="s">
        <v>136</v>
      </c>
      <c r="AT217" s="135" t="s">
        <v>70</v>
      </c>
      <c r="AU217" s="135" t="s">
        <v>71</v>
      </c>
      <c r="AY217" s="128" t="s">
        <v>129</v>
      </c>
      <c r="BK217" s="136">
        <f>BK218</f>
        <v>385.6</v>
      </c>
    </row>
    <row r="218" spans="1:65" s="2" customFormat="1" ht="37.9" customHeight="1">
      <c r="A218" s="27"/>
      <c r="B218" s="139"/>
      <c r="C218" s="140" t="s">
        <v>276</v>
      </c>
      <c r="D218" s="140" t="s">
        <v>132</v>
      </c>
      <c r="E218" s="141" t="s">
        <v>580</v>
      </c>
      <c r="F218" s="142" t="s">
        <v>581</v>
      </c>
      <c r="G218" s="143" t="s">
        <v>582</v>
      </c>
      <c r="H218" s="144">
        <v>20</v>
      </c>
      <c r="I218" s="144">
        <v>19.28</v>
      </c>
      <c r="J218" s="144">
        <f>ROUND(I218*H218,3)</f>
        <v>385.6</v>
      </c>
      <c r="K218" s="145"/>
      <c r="L218" s="28"/>
      <c r="M218" s="162" t="s">
        <v>1</v>
      </c>
      <c r="N218" s="163" t="s">
        <v>37</v>
      </c>
      <c r="O218" s="164">
        <v>0</v>
      </c>
      <c r="P218" s="164">
        <f>O218*H218</f>
        <v>0</v>
      </c>
      <c r="Q218" s="164">
        <v>0</v>
      </c>
      <c r="R218" s="164">
        <f>Q218*H218</f>
        <v>0</v>
      </c>
      <c r="S218" s="164">
        <v>0</v>
      </c>
      <c r="T218" s="165">
        <f>S218*H218</f>
        <v>0</v>
      </c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R218" s="150" t="s">
        <v>583</v>
      </c>
      <c r="AT218" s="150" t="s">
        <v>132</v>
      </c>
      <c r="AU218" s="150" t="s">
        <v>79</v>
      </c>
      <c r="AY218" s="14" t="s">
        <v>129</v>
      </c>
      <c r="BE218" s="151">
        <f>IF(N218="základná",J218,0)</f>
        <v>0</v>
      </c>
      <c r="BF218" s="151">
        <f>IF(N218="znížená",J218,0)</f>
        <v>385.6</v>
      </c>
      <c r="BG218" s="151">
        <f>IF(N218="zákl. prenesená",J218,0)</f>
        <v>0</v>
      </c>
      <c r="BH218" s="151">
        <f>IF(N218="zníž. prenesená",J218,0)</f>
        <v>0</v>
      </c>
      <c r="BI218" s="151">
        <f>IF(N218="nulová",J218,0)</f>
        <v>0</v>
      </c>
      <c r="BJ218" s="14" t="s">
        <v>137</v>
      </c>
      <c r="BK218" s="152">
        <f>ROUND(I218*H218,3)</f>
        <v>385.6</v>
      </c>
      <c r="BL218" s="14" t="s">
        <v>583</v>
      </c>
      <c r="BM218" s="150" t="s">
        <v>408</v>
      </c>
    </row>
    <row r="219" spans="1:65" s="2" customFormat="1" ht="6.95" customHeight="1">
      <c r="A219" s="27"/>
      <c r="B219" s="42"/>
      <c r="C219" s="43"/>
      <c r="D219" s="43"/>
      <c r="E219" s="43"/>
      <c r="F219" s="43"/>
      <c r="G219" s="43"/>
      <c r="H219" s="43"/>
      <c r="I219" s="43"/>
      <c r="J219" s="43"/>
      <c r="K219" s="43"/>
      <c r="L219" s="28"/>
      <c r="M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</row>
  </sheetData>
  <autoFilter ref="C127:K218"/>
  <mergeCells count="9">
    <mergeCell ref="E87:H87"/>
    <mergeCell ref="E118:H118"/>
    <mergeCell ref="E120:H12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10</vt:i4>
      </vt:variant>
    </vt:vector>
  </HeadingPairs>
  <TitlesOfParts>
    <vt:vector size="15" baseType="lpstr">
      <vt:lpstr>Rekapitulácia stavby</vt:lpstr>
      <vt:lpstr>SO01 - Oprava bunky A10, ...</vt:lpstr>
      <vt:lpstr>SO02 - Oprava bunky A10,A...</vt:lpstr>
      <vt:lpstr>SO03 - Elektroinštalácia ...</vt:lpstr>
      <vt:lpstr>SO04 - Oprava súvisiacich...</vt:lpstr>
      <vt:lpstr>'Rekapitulácia stavby'!Názvy_tlače</vt:lpstr>
      <vt:lpstr>'SO01 - Oprava bunky A10, ...'!Názvy_tlače</vt:lpstr>
      <vt:lpstr>'SO02 - Oprava bunky A10,A...'!Názvy_tlače</vt:lpstr>
      <vt:lpstr>'SO03 - Elektroinštalácia ...'!Názvy_tlače</vt:lpstr>
      <vt:lpstr>'SO04 - Oprava súvisiacich...'!Názvy_tlače</vt:lpstr>
      <vt:lpstr>'Rekapitulácia stavby'!Oblasť_tlače</vt:lpstr>
      <vt:lpstr>'SO01 - Oprava bunky A10, ...'!Oblasť_tlače</vt:lpstr>
      <vt:lpstr>'SO02 - Oprava bunky A10,A...'!Oblasť_tlače</vt:lpstr>
      <vt:lpstr>'SO03 - Elektroinštalácia ...'!Oblasť_tlače</vt:lpstr>
      <vt:lpstr>'SO04 - Oprava súvisiacich...'!Oblasť_tlače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PC01POSCHODIE\Chromcakova</dc:creator>
  <cp:lastModifiedBy>Skola</cp:lastModifiedBy>
  <cp:lastPrinted>2021-01-11T10:51:18Z</cp:lastPrinted>
  <dcterms:created xsi:type="dcterms:W3CDTF">2020-10-28T15:00:25Z</dcterms:created>
  <dcterms:modified xsi:type="dcterms:W3CDTF">2021-01-12T13:41:59Z</dcterms:modified>
</cp:coreProperties>
</file>